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Daten CS\Daten Diss\Abgabeversion Dissertation\Anhang\"/>
    </mc:Choice>
  </mc:AlternateContent>
  <xr:revisionPtr revIDLastSave="0" documentId="13_ncr:1_{2FD74C4C-CD1E-4228-920A-0D8F4AA6E40F}" xr6:coauthVersionLast="47" xr6:coauthVersionMax="47" xr10:uidLastSave="{00000000-0000-0000-0000-000000000000}"/>
  <bookViews>
    <workbookView xWindow="-76910" yWindow="-11030" windowWidth="38620" windowHeight="21220" firstSheet="4" activeTab="5" xr2:uid="{00000000-000D-0000-FFFF-FFFF00000000}"/>
  </bookViews>
  <sheets>
    <sheet name="Ergonomiebeurt. M Montage" sheetId="2" r:id="rId1"/>
    <sheet name="Ergonomiebeurt. S Montage" sheetId="11" r:id="rId2"/>
    <sheet name="Ergonomiebeurt. S Bedienung" sheetId="12" r:id="rId3"/>
    <sheet name="Ergonomiebeurt. M Bedienung" sheetId="10" r:id="rId4"/>
    <sheet name="Gefährdungsbeurteilung Servo" sheetId="6" r:id="rId5"/>
    <sheet name="Gefährdungsbeurteilung Motor" sheetId="3" r:id="rId6"/>
    <sheet name="Diagramme" sheetId="7" r:id="rId7"/>
    <sheet name="Kolmogorov-Sm." sheetId="5" r:id="rId8"/>
    <sheet name="One Sample T-Test" sheetId="4" r:id="rId9"/>
  </sheets>
  <definedNames>
    <definedName name="_xlnm._FilterDatabase" localSheetId="3" hidden="1">'Ergonomiebeurt. M Bedienung'!$B$5:$L$6</definedName>
    <definedName name="_xlnm._FilterDatabase" localSheetId="0" hidden="1">'Ergonomiebeurt. M Montage'!$B$5:$L$6</definedName>
    <definedName name="_xlnm._FilterDatabase" localSheetId="2" hidden="1">'Ergonomiebeurt. S Bedienung'!$B$5:$L$6</definedName>
    <definedName name="_xlnm._FilterDatabase" localSheetId="1" hidden="1">'Ergonomiebeurt. S Montage'!$B$5:$L$6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7" i="4" l="1"/>
  <c r="R143" i="4" s="1"/>
  <c r="R136" i="4"/>
  <c r="R142" i="4" s="1"/>
  <c r="R135" i="4"/>
  <c r="R146" i="4" s="1"/>
  <c r="R150" i="4" s="1"/>
  <c r="R94" i="4"/>
  <c r="R100" i="4" s="1"/>
  <c r="R93" i="4"/>
  <c r="R99" i="4" s="1"/>
  <c r="R101" i="4" s="1"/>
  <c r="R92" i="4"/>
  <c r="R103" i="4" s="1"/>
  <c r="R107" i="4" s="1"/>
  <c r="R105" i="4" l="1"/>
  <c r="R144" i="4"/>
  <c r="R148" i="4" s="1"/>
  <c r="K208" i="2"/>
  <c r="L208" i="2" s="1"/>
  <c r="K210" i="2"/>
  <c r="L210" i="2" s="1"/>
  <c r="K209" i="2"/>
  <c r="L209" i="2" s="1"/>
  <c r="K207" i="2"/>
  <c r="L207" i="2" s="1"/>
  <c r="K206" i="2"/>
  <c r="L206" i="2" s="1"/>
  <c r="K205" i="2"/>
  <c r="L205" i="2" s="1"/>
  <c r="K204" i="2"/>
  <c r="L204" i="2" s="1"/>
  <c r="K203" i="2"/>
  <c r="L203" i="2" s="1"/>
  <c r="K202" i="2"/>
  <c r="L202" i="2" s="1"/>
  <c r="K201" i="2"/>
  <c r="L201" i="2" s="1"/>
  <c r="K200" i="2"/>
  <c r="L200" i="2" s="1"/>
  <c r="K199" i="2"/>
  <c r="L199" i="2" s="1"/>
  <c r="K118" i="11"/>
  <c r="L118" i="11" s="1"/>
  <c r="K117" i="11"/>
  <c r="L117" i="11" s="1"/>
  <c r="K116" i="11"/>
  <c r="L116" i="11" s="1"/>
  <c r="K115" i="11"/>
  <c r="L115" i="11" s="1"/>
  <c r="K114" i="11"/>
  <c r="L114" i="11" s="1"/>
  <c r="K113" i="11"/>
  <c r="L113" i="11" s="1"/>
  <c r="K112" i="11"/>
  <c r="L112" i="11" s="1"/>
  <c r="K111" i="11"/>
  <c r="L111" i="11" s="1"/>
  <c r="K159" i="10"/>
  <c r="L159" i="10" s="1"/>
  <c r="K158" i="10"/>
  <c r="L158" i="10" s="1"/>
  <c r="K157" i="10"/>
  <c r="L157" i="10" s="1"/>
  <c r="K156" i="10"/>
  <c r="L156" i="10" s="1"/>
  <c r="K155" i="10"/>
  <c r="L155" i="10" s="1"/>
  <c r="K154" i="10"/>
  <c r="L154" i="10" s="1"/>
  <c r="K153" i="10"/>
  <c r="L153" i="10" s="1"/>
  <c r="K152" i="10"/>
  <c r="L152" i="10" s="1"/>
  <c r="K151" i="10"/>
  <c r="K90" i="12"/>
  <c r="L90" i="12" s="1"/>
  <c r="K89" i="12"/>
  <c r="L89" i="12" s="1"/>
  <c r="K88" i="12"/>
  <c r="L88" i="12" s="1"/>
  <c r="K87" i="12"/>
  <c r="L87" i="12" s="1"/>
  <c r="K86" i="12"/>
  <c r="L86" i="12" s="1"/>
  <c r="K85" i="12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AK11" i="7"/>
  <c r="AL11" i="7"/>
  <c r="AM11" i="7"/>
  <c r="AN11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K13" i="7"/>
  <c r="AL13" i="7"/>
  <c r="AM13" i="7"/>
  <c r="AN13" i="7"/>
  <c r="AM6" i="7"/>
  <c r="AL6" i="7"/>
  <c r="AG6" i="7"/>
  <c r="AF6" i="7"/>
  <c r="AE6" i="7"/>
  <c r="AD6" i="7"/>
  <c r="AC6" i="7"/>
  <c r="AB6" i="7"/>
  <c r="AA6" i="7"/>
  <c r="Y6" i="7"/>
  <c r="X7" i="7"/>
  <c r="X8" i="7"/>
  <c r="X9" i="7"/>
  <c r="X10" i="7"/>
  <c r="X11" i="7"/>
  <c r="X12" i="7"/>
  <c r="X13" i="7"/>
  <c r="N90" i="12" l="1"/>
  <c r="O90" i="12" s="1"/>
  <c r="N210" i="2"/>
  <c r="O210" i="2" s="1"/>
  <c r="N118" i="11"/>
  <c r="O118" i="11" s="1"/>
  <c r="N159" i="10"/>
  <c r="O159" i="10" s="1"/>
  <c r="L151" i="10"/>
  <c r="L85" i="12"/>
  <c r="AP6" i="7"/>
  <c r="C22" i="5"/>
  <c r="D25" i="5"/>
  <c r="C26" i="5"/>
  <c r="D28" i="5"/>
  <c r="C29" i="5"/>
  <c r="E29" i="5" s="1"/>
  <c r="D29" i="5"/>
  <c r="C32" i="5"/>
  <c r="D32" i="5"/>
  <c r="E32" i="5"/>
  <c r="C35" i="5"/>
  <c r="D35" i="5"/>
  <c r="D21" i="5"/>
  <c r="H23" i="5"/>
  <c r="H22" i="5"/>
  <c r="D22" i="5" s="1"/>
  <c r="H21" i="5"/>
  <c r="C33" i="5" s="1"/>
  <c r="C59" i="5"/>
  <c r="C61" i="5"/>
  <c r="D64" i="5"/>
  <c r="H58" i="5"/>
  <c r="H57" i="5"/>
  <c r="D58" i="5" s="1"/>
  <c r="H56" i="5"/>
  <c r="C57" i="5" s="1"/>
  <c r="R72" i="4"/>
  <c r="R78" i="4" s="1"/>
  <c r="R71" i="4"/>
  <c r="R77" i="4" s="1"/>
  <c r="R70" i="4"/>
  <c r="R81" i="4" s="1"/>
  <c r="R85" i="4" s="1"/>
  <c r="E33" i="5" l="1"/>
  <c r="E22" i="5"/>
  <c r="C25" i="5"/>
  <c r="E25" i="5" s="1"/>
  <c r="D31" i="5"/>
  <c r="E31" i="5" s="1"/>
  <c r="C28" i="5"/>
  <c r="E28" i="5" s="1"/>
  <c r="D24" i="5"/>
  <c r="D27" i="5"/>
  <c r="C24" i="5"/>
  <c r="E35" i="5"/>
  <c r="D34" i="5"/>
  <c r="C31" i="5"/>
  <c r="C34" i="5"/>
  <c r="E34" i="5" s="1"/>
  <c r="D30" i="5"/>
  <c r="C27" i="5"/>
  <c r="D23" i="5"/>
  <c r="E23" i="5" s="1"/>
  <c r="D66" i="5"/>
  <c r="D33" i="5"/>
  <c r="C30" i="5"/>
  <c r="C23" i="5"/>
  <c r="C67" i="5"/>
  <c r="C65" i="5"/>
  <c r="C21" i="5"/>
  <c r="E21" i="5" s="1"/>
  <c r="D26" i="5"/>
  <c r="E26" i="5" s="1"/>
  <c r="AP11" i="7"/>
  <c r="AP10" i="7"/>
  <c r="AP9" i="7"/>
  <c r="AP12" i="7"/>
  <c r="AP8" i="7"/>
  <c r="AP13" i="7"/>
  <c r="AP7" i="7"/>
  <c r="D59" i="5"/>
  <c r="E59" i="5" s="1"/>
  <c r="C64" i="5"/>
  <c r="E64" i="5" s="1"/>
  <c r="C58" i="5"/>
  <c r="E58" i="5" s="1"/>
  <c r="C62" i="5"/>
  <c r="C56" i="5"/>
  <c r="D67" i="5"/>
  <c r="E67" i="5" s="1"/>
  <c r="D61" i="5"/>
  <c r="E61" i="5" s="1"/>
  <c r="C66" i="5"/>
  <c r="D63" i="5"/>
  <c r="D60" i="5"/>
  <c r="D57" i="5"/>
  <c r="E57" i="5" s="1"/>
  <c r="C63" i="5"/>
  <c r="C60" i="5"/>
  <c r="D56" i="5"/>
  <c r="D65" i="5"/>
  <c r="E65" i="5" s="1"/>
  <c r="D62" i="5"/>
  <c r="R79" i="4"/>
  <c r="R83" i="4" s="1"/>
  <c r="J25" i="5" l="1"/>
  <c r="E27" i="5"/>
  <c r="E66" i="5"/>
  <c r="E24" i="5"/>
  <c r="E56" i="5"/>
  <c r="E30" i="5"/>
  <c r="E62" i="5"/>
  <c r="E63" i="5"/>
  <c r="E60" i="5"/>
  <c r="J60" i="5" s="1"/>
  <c r="R51" i="4" l="1"/>
  <c r="R57" i="4" s="1"/>
  <c r="R50" i="4"/>
  <c r="R56" i="4" s="1"/>
  <c r="R49" i="4"/>
  <c r="R60" i="4" s="1"/>
  <c r="R64" i="4" s="1"/>
  <c r="R29" i="4"/>
  <c r="R35" i="4" s="1"/>
  <c r="R28" i="4"/>
  <c r="R34" i="4" s="1"/>
  <c r="R27" i="4"/>
  <c r="R38" i="4" s="1"/>
  <c r="R42" i="4" s="1"/>
  <c r="R8" i="4"/>
  <c r="R14" i="4" s="1"/>
  <c r="R7" i="4"/>
  <c r="R13" i="4" s="1"/>
  <c r="R6" i="4"/>
  <c r="R17" i="4" s="1"/>
  <c r="R21" i="4" s="1"/>
  <c r="AU27" i="6"/>
  <c r="AU26" i="6"/>
  <c r="AR26" i="6"/>
  <c r="F72" i="4"/>
  <c r="F78" i="4" s="1"/>
  <c r="F71" i="4"/>
  <c r="F77" i="4" s="1"/>
  <c r="F70" i="4"/>
  <c r="F81" i="4" s="1"/>
  <c r="F85" i="4" s="1"/>
  <c r="F29" i="4"/>
  <c r="F35" i="4" s="1"/>
  <c r="F28" i="4"/>
  <c r="F34" i="4" s="1"/>
  <c r="F27" i="4"/>
  <c r="F38" i="4" s="1"/>
  <c r="F42" i="4" s="1"/>
  <c r="F8" i="4"/>
  <c r="F14" i="4" s="1"/>
  <c r="F7" i="4"/>
  <c r="F13" i="4" s="1"/>
  <c r="F6" i="4"/>
  <c r="F17" i="4" s="1"/>
  <c r="F21" i="4" s="1"/>
  <c r="BD27" i="3"/>
  <c r="BD26" i="3"/>
  <c r="BA26" i="3"/>
  <c r="AU28" i="6" l="1"/>
  <c r="R15" i="4"/>
  <c r="R19" i="4" s="1"/>
  <c r="R36" i="4"/>
  <c r="R40" i="4" s="1"/>
  <c r="R58" i="4"/>
  <c r="R62" i="4" s="1"/>
  <c r="BD28" i="3"/>
  <c r="F79" i="4"/>
  <c r="F83" i="4" s="1"/>
  <c r="F36" i="4"/>
  <c r="F40" i="4" s="1"/>
  <c r="F15" i="4"/>
  <c r="F19" i="4" s="1"/>
  <c r="K67" i="12"/>
  <c r="L67" i="12" s="1"/>
  <c r="K49" i="12"/>
  <c r="L49" i="12" s="1"/>
  <c r="K37" i="12"/>
  <c r="L37" i="12" s="1"/>
  <c r="K84" i="12"/>
  <c r="L84" i="12" s="1"/>
  <c r="K83" i="12"/>
  <c r="L83" i="12" s="1"/>
  <c r="K82" i="12"/>
  <c r="L82" i="12" s="1"/>
  <c r="K81" i="12"/>
  <c r="L81" i="12" s="1"/>
  <c r="K80" i="12"/>
  <c r="L80" i="12" s="1"/>
  <c r="K79" i="12"/>
  <c r="L79" i="12" s="1"/>
  <c r="K78" i="12"/>
  <c r="L78" i="12" s="1"/>
  <c r="K77" i="12"/>
  <c r="L77" i="12" s="1"/>
  <c r="K76" i="12"/>
  <c r="L76" i="12" s="1"/>
  <c r="K75" i="12"/>
  <c r="L75" i="12" s="1"/>
  <c r="K74" i="12"/>
  <c r="L74" i="12" s="1"/>
  <c r="K73" i="12"/>
  <c r="L73" i="12" s="1"/>
  <c r="K72" i="12"/>
  <c r="L72" i="12" s="1"/>
  <c r="K71" i="12"/>
  <c r="L71" i="12" s="1"/>
  <c r="K70" i="12"/>
  <c r="L70" i="12" s="1"/>
  <c r="K69" i="12"/>
  <c r="L69" i="12" s="1"/>
  <c r="K68" i="12"/>
  <c r="L68" i="12" s="1"/>
  <c r="K66" i="12"/>
  <c r="L66" i="12" s="1"/>
  <c r="K65" i="12"/>
  <c r="L65" i="12" s="1"/>
  <c r="K64" i="12"/>
  <c r="L64" i="12" s="1"/>
  <c r="K63" i="12"/>
  <c r="L63" i="12" s="1"/>
  <c r="K62" i="12"/>
  <c r="L62" i="12" s="1"/>
  <c r="K61" i="12"/>
  <c r="L61" i="12" s="1"/>
  <c r="K60" i="12"/>
  <c r="L60" i="12" s="1"/>
  <c r="K59" i="12"/>
  <c r="L59" i="12" s="1"/>
  <c r="K58" i="12"/>
  <c r="L58" i="12" s="1"/>
  <c r="K57" i="12"/>
  <c r="L57" i="12" s="1"/>
  <c r="K56" i="12"/>
  <c r="L56" i="12" s="1"/>
  <c r="K55" i="12"/>
  <c r="L55" i="12" s="1"/>
  <c r="K54" i="12"/>
  <c r="L54" i="12" s="1"/>
  <c r="K53" i="12"/>
  <c r="L53" i="12" s="1"/>
  <c r="K52" i="12"/>
  <c r="L52" i="12" s="1"/>
  <c r="K51" i="12"/>
  <c r="L51" i="12" s="1"/>
  <c r="K50" i="12"/>
  <c r="L50" i="12" s="1"/>
  <c r="K48" i="12"/>
  <c r="L48" i="12" s="1"/>
  <c r="K47" i="12"/>
  <c r="L47" i="12" s="1"/>
  <c r="K46" i="12"/>
  <c r="L46" i="12" s="1"/>
  <c r="K45" i="12"/>
  <c r="L45" i="12" s="1"/>
  <c r="K44" i="12"/>
  <c r="L44" i="12" s="1"/>
  <c r="K43" i="12"/>
  <c r="L43" i="12" s="1"/>
  <c r="K42" i="12"/>
  <c r="L42" i="12" s="1"/>
  <c r="K41" i="12"/>
  <c r="L41" i="12" s="1"/>
  <c r="K40" i="12"/>
  <c r="L40" i="12" s="1"/>
  <c r="K39" i="12"/>
  <c r="L39" i="12" s="1"/>
  <c r="K38" i="12"/>
  <c r="L38" i="12" s="1"/>
  <c r="K36" i="12"/>
  <c r="L36" i="12" s="1"/>
  <c r="K35" i="12"/>
  <c r="L35" i="12" s="1"/>
  <c r="K34" i="12"/>
  <c r="L34" i="12" s="1"/>
  <c r="K33" i="12"/>
  <c r="L33" i="12" s="1"/>
  <c r="K32" i="12"/>
  <c r="L32" i="12" s="1"/>
  <c r="K31" i="12"/>
  <c r="L31" i="12" s="1"/>
  <c r="K30" i="12"/>
  <c r="L30" i="12" s="1"/>
  <c r="K29" i="12"/>
  <c r="L29" i="12" s="1"/>
  <c r="K28" i="12"/>
  <c r="L28" i="12" s="1"/>
  <c r="K27" i="12"/>
  <c r="L27" i="12" s="1"/>
  <c r="K26" i="12"/>
  <c r="L26" i="12" s="1"/>
  <c r="K25" i="12"/>
  <c r="L25" i="12" s="1"/>
  <c r="K24" i="12"/>
  <c r="L24" i="12" s="1"/>
  <c r="K23" i="12"/>
  <c r="L23" i="12" s="1"/>
  <c r="K22" i="12"/>
  <c r="L22" i="12" s="1"/>
  <c r="K21" i="12"/>
  <c r="L21" i="12" s="1"/>
  <c r="K20" i="12"/>
  <c r="L20" i="12" s="1"/>
  <c r="K19" i="12"/>
  <c r="K18" i="12"/>
  <c r="L18" i="12" s="1"/>
  <c r="K17" i="12"/>
  <c r="L17" i="12" s="1"/>
  <c r="K16" i="12"/>
  <c r="L16" i="12" s="1"/>
  <c r="K15" i="12"/>
  <c r="L15" i="12" s="1"/>
  <c r="K14" i="12"/>
  <c r="L14" i="12" s="1"/>
  <c r="K13" i="12"/>
  <c r="L13" i="12" s="1"/>
  <c r="K12" i="12"/>
  <c r="L12" i="12" s="1"/>
  <c r="K11" i="12"/>
  <c r="L11" i="12" s="1"/>
  <c r="K10" i="12"/>
  <c r="L10" i="12" s="1"/>
  <c r="K9" i="12"/>
  <c r="L9" i="12" s="1"/>
  <c r="K8" i="12"/>
  <c r="L8" i="12" s="1"/>
  <c r="K7" i="12"/>
  <c r="L7" i="12" s="1"/>
  <c r="K29" i="11"/>
  <c r="L29" i="11" s="1"/>
  <c r="K37" i="11"/>
  <c r="L37" i="11" s="1"/>
  <c r="K45" i="11"/>
  <c r="L45" i="11" s="1"/>
  <c r="K53" i="11"/>
  <c r="L53" i="11" s="1"/>
  <c r="K61" i="11"/>
  <c r="L61" i="11" s="1"/>
  <c r="K69" i="11"/>
  <c r="L69" i="11" s="1"/>
  <c r="K77" i="11"/>
  <c r="K93" i="11"/>
  <c r="L93" i="11" s="1"/>
  <c r="K85" i="11"/>
  <c r="L85" i="11" s="1"/>
  <c r="K101" i="11"/>
  <c r="L101" i="11" s="1"/>
  <c r="K110" i="11"/>
  <c r="L110" i="11" s="1"/>
  <c r="K102" i="11"/>
  <c r="L102" i="11" s="1"/>
  <c r="K94" i="11"/>
  <c r="L94" i="11" s="1"/>
  <c r="K78" i="11"/>
  <c r="L78" i="11" s="1"/>
  <c r="K70" i="11"/>
  <c r="L70" i="11" s="1"/>
  <c r="K86" i="11"/>
  <c r="L86" i="11" s="1"/>
  <c r="K62" i="11"/>
  <c r="L62" i="11" s="1"/>
  <c r="K54" i="11"/>
  <c r="L54" i="11" s="1"/>
  <c r="K46" i="11"/>
  <c r="L46" i="11" s="1"/>
  <c r="K38" i="11"/>
  <c r="L38" i="11" s="1"/>
  <c r="K30" i="11"/>
  <c r="L30" i="11" s="1"/>
  <c r="N24" i="12" l="1"/>
  <c r="O24" i="12" s="1"/>
  <c r="N72" i="12"/>
  <c r="O72" i="12" s="1"/>
  <c r="L19" i="12"/>
  <c r="N94" i="12" s="1"/>
  <c r="N30" i="12"/>
  <c r="O30" i="12" s="1"/>
  <c r="N78" i="12"/>
  <c r="O78" i="12" s="1"/>
  <c r="N36" i="12"/>
  <c r="O36" i="12" s="1"/>
  <c r="N60" i="12"/>
  <c r="O60" i="12" s="1"/>
  <c r="N84" i="12"/>
  <c r="O84" i="12" s="1"/>
  <c r="N42" i="12"/>
  <c r="O42" i="12" s="1"/>
  <c r="N66" i="12"/>
  <c r="O66" i="12" s="1"/>
  <c r="N48" i="12"/>
  <c r="O48" i="12" s="1"/>
  <c r="N54" i="12"/>
  <c r="O54" i="12" s="1"/>
  <c r="N12" i="12"/>
  <c r="O12" i="12" s="1"/>
  <c r="N18" i="12"/>
  <c r="O18" i="12" s="1"/>
  <c r="K109" i="11"/>
  <c r="L109" i="11" s="1"/>
  <c r="K108" i="11"/>
  <c r="L108" i="11" s="1"/>
  <c r="K107" i="11"/>
  <c r="L107" i="11" s="1"/>
  <c r="K106" i="11"/>
  <c r="L106" i="11" s="1"/>
  <c r="K105" i="11"/>
  <c r="L105" i="11" s="1"/>
  <c r="K104" i="11"/>
  <c r="L104" i="11" s="1"/>
  <c r="K103" i="11"/>
  <c r="L103" i="11" s="1"/>
  <c r="K100" i="11"/>
  <c r="L100" i="11" s="1"/>
  <c r="K99" i="11"/>
  <c r="L99" i="11" s="1"/>
  <c r="K98" i="11"/>
  <c r="L98" i="11" s="1"/>
  <c r="K97" i="11"/>
  <c r="L97" i="11" s="1"/>
  <c r="K96" i="11"/>
  <c r="L96" i="11" s="1"/>
  <c r="K95" i="11"/>
  <c r="L95" i="11" s="1"/>
  <c r="K92" i="11"/>
  <c r="L92" i="11" s="1"/>
  <c r="K91" i="11"/>
  <c r="L91" i="11" s="1"/>
  <c r="K90" i="11"/>
  <c r="L90" i="11" s="1"/>
  <c r="K89" i="11"/>
  <c r="L89" i="11" s="1"/>
  <c r="K88" i="11"/>
  <c r="L88" i="11" s="1"/>
  <c r="K87" i="11"/>
  <c r="K84" i="11"/>
  <c r="L84" i="11" s="1"/>
  <c r="K83" i="11"/>
  <c r="L83" i="11" s="1"/>
  <c r="K82" i="11"/>
  <c r="L82" i="11" s="1"/>
  <c r="K81" i="11"/>
  <c r="L81" i="11" s="1"/>
  <c r="K80" i="11"/>
  <c r="L80" i="11" s="1"/>
  <c r="K79" i="11"/>
  <c r="L77" i="11"/>
  <c r="K76" i="11"/>
  <c r="L76" i="11" s="1"/>
  <c r="K75" i="11"/>
  <c r="L75" i="11" s="1"/>
  <c r="K74" i="11"/>
  <c r="L74" i="11" s="1"/>
  <c r="K73" i="11"/>
  <c r="L73" i="11" s="1"/>
  <c r="K72" i="11"/>
  <c r="L72" i="11" s="1"/>
  <c r="K71" i="11"/>
  <c r="L71" i="11" s="1"/>
  <c r="K68" i="11"/>
  <c r="L68" i="11" s="1"/>
  <c r="K67" i="11"/>
  <c r="L67" i="11" s="1"/>
  <c r="K66" i="11"/>
  <c r="L66" i="11" s="1"/>
  <c r="K65" i="11"/>
  <c r="L65" i="11" s="1"/>
  <c r="K64" i="11"/>
  <c r="L64" i="11" s="1"/>
  <c r="K63" i="11"/>
  <c r="L63" i="11" s="1"/>
  <c r="K60" i="11"/>
  <c r="L60" i="11" s="1"/>
  <c r="K59" i="11"/>
  <c r="L59" i="11" s="1"/>
  <c r="K58" i="11"/>
  <c r="L58" i="11" s="1"/>
  <c r="K57" i="11"/>
  <c r="L57" i="11" s="1"/>
  <c r="K56" i="11"/>
  <c r="L56" i="11" s="1"/>
  <c r="K55" i="11"/>
  <c r="K52" i="11"/>
  <c r="L52" i="11" s="1"/>
  <c r="K51" i="11"/>
  <c r="L51" i="11" s="1"/>
  <c r="K50" i="11"/>
  <c r="L50" i="11" s="1"/>
  <c r="K49" i="11"/>
  <c r="L49" i="11" s="1"/>
  <c r="K48" i="11"/>
  <c r="L48" i="11" s="1"/>
  <c r="K47" i="11"/>
  <c r="L47" i="11" s="1"/>
  <c r="K44" i="11"/>
  <c r="L44" i="11" s="1"/>
  <c r="K43" i="11"/>
  <c r="L43" i="11" s="1"/>
  <c r="K42" i="11"/>
  <c r="L42" i="11" s="1"/>
  <c r="K41" i="11"/>
  <c r="L41" i="11" s="1"/>
  <c r="K40" i="11"/>
  <c r="L40" i="11" s="1"/>
  <c r="K39" i="11"/>
  <c r="L39" i="11" s="1"/>
  <c r="K36" i="11"/>
  <c r="L36" i="11" s="1"/>
  <c r="K35" i="11"/>
  <c r="L35" i="11" s="1"/>
  <c r="K34" i="11"/>
  <c r="L34" i="11" s="1"/>
  <c r="K33" i="11"/>
  <c r="L33" i="11" s="1"/>
  <c r="K32" i="11"/>
  <c r="L32" i="11" s="1"/>
  <c r="K31" i="11"/>
  <c r="L31" i="11" s="1"/>
  <c r="K28" i="11"/>
  <c r="L28" i="11" s="1"/>
  <c r="K27" i="11"/>
  <c r="L27" i="11" s="1"/>
  <c r="K26" i="11"/>
  <c r="L26" i="11" s="1"/>
  <c r="K25" i="11"/>
  <c r="L25" i="11" s="1"/>
  <c r="K24" i="11"/>
  <c r="L24" i="11" s="1"/>
  <c r="K23" i="11"/>
  <c r="L23" i="11" s="1"/>
  <c r="K22" i="11"/>
  <c r="L22" i="11" s="1"/>
  <c r="K21" i="11"/>
  <c r="L21" i="11" s="1"/>
  <c r="K20" i="11"/>
  <c r="L20" i="11" s="1"/>
  <c r="K19" i="11"/>
  <c r="L19" i="11" s="1"/>
  <c r="K18" i="11"/>
  <c r="L18" i="11" s="1"/>
  <c r="K17" i="11"/>
  <c r="L17" i="11" s="1"/>
  <c r="K16" i="11"/>
  <c r="L16" i="11" s="1"/>
  <c r="K15" i="11"/>
  <c r="L15" i="11" s="1"/>
  <c r="K14" i="11"/>
  <c r="L14" i="11" s="1"/>
  <c r="K13" i="11"/>
  <c r="L13" i="11" s="1"/>
  <c r="K12" i="11"/>
  <c r="L12" i="11" s="1"/>
  <c r="K11" i="11"/>
  <c r="L11" i="11" s="1"/>
  <c r="K10" i="11"/>
  <c r="L10" i="11" s="1"/>
  <c r="K9" i="11"/>
  <c r="L9" i="11" s="1"/>
  <c r="K8" i="11"/>
  <c r="L8" i="11" s="1"/>
  <c r="K7" i="11"/>
  <c r="F158" i="4"/>
  <c r="F164" i="4" s="1"/>
  <c r="F157" i="4"/>
  <c r="F163" i="4" s="1"/>
  <c r="F156" i="4"/>
  <c r="F167" i="4" s="1"/>
  <c r="F171" i="4" s="1"/>
  <c r="F137" i="4"/>
  <c r="F143" i="4" s="1"/>
  <c r="F136" i="4"/>
  <c r="F142" i="4" s="1"/>
  <c r="F135" i="4"/>
  <c r="F146" i="4" s="1"/>
  <c r="F150" i="4" s="1"/>
  <c r="H136" i="5"/>
  <c r="D144" i="5" s="1"/>
  <c r="H135" i="5"/>
  <c r="H134" i="5"/>
  <c r="C135" i="5" s="1"/>
  <c r="H120" i="5"/>
  <c r="H119" i="5"/>
  <c r="H118" i="5"/>
  <c r="C118" i="5" s="1"/>
  <c r="H97" i="5"/>
  <c r="H96" i="5"/>
  <c r="H95" i="5"/>
  <c r="C96" i="5" s="1"/>
  <c r="D128" i="5" l="1"/>
  <c r="D101" i="5"/>
  <c r="C128" i="5"/>
  <c r="C145" i="5"/>
  <c r="D119" i="5"/>
  <c r="C143" i="5"/>
  <c r="D125" i="5"/>
  <c r="D122" i="5"/>
  <c r="C142" i="5"/>
  <c r="C140" i="5"/>
  <c r="E128" i="5"/>
  <c r="C134" i="5"/>
  <c r="C139" i="5"/>
  <c r="C137" i="5"/>
  <c r="D135" i="5"/>
  <c r="E135" i="5" s="1"/>
  <c r="C136" i="5"/>
  <c r="D137" i="5"/>
  <c r="D142" i="5"/>
  <c r="D136" i="5"/>
  <c r="C144" i="5"/>
  <c r="E144" i="5" s="1"/>
  <c r="D141" i="5"/>
  <c r="D138" i="5"/>
  <c r="D143" i="5"/>
  <c r="D140" i="5"/>
  <c r="D134" i="5"/>
  <c r="D145" i="5"/>
  <c r="D139" i="5"/>
  <c r="C141" i="5"/>
  <c r="C138" i="5"/>
  <c r="C125" i="5"/>
  <c r="C122" i="5"/>
  <c r="C119" i="5"/>
  <c r="D118" i="5"/>
  <c r="E118" i="5" s="1"/>
  <c r="D127" i="5"/>
  <c r="D124" i="5"/>
  <c r="D121" i="5"/>
  <c r="C127" i="5"/>
  <c r="C124" i="5"/>
  <c r="D129" i="5"/>
  <c r="C129" i="5"/>
  <c r="D126" i="5"/>
  <c r="D123" i="5"/>
  <c r="D120" i="5"/>
  <c r="C121" i="5"/>
  <c r="C126" i="5"/>
  <c r="C123" i="5"/>
  <c r="C120" i="5"/>
  <c r="D103" i="5"/>
  <c r="N14" i="11"/>
  <c r="O14" i="11" s="1"/>
  <c r="N86" i="11"/>
  <c r="O86" i="11" s="1"/>
  <c r="N62" i="11"/>
  <c r="O62" i="11" s="1"/>
  <c r="N94" i="11"/>
  <c r="O94" i="11" s="1"/>
  <c r="N70" i="11"/>
  <c r="O70" i="11" s="1"/>
  <c r="N102" i="11"/>
  <c r="O102" i="11" s="1"/>
  <c r="N110" i="11"/>
  <c r="O110" i="11" s="1"/>
  <c r="N38" i="11"/>
  <c r="O38" i="11" s="1"/>
  <c r="L55" i="11"/>
  <c r="L87" i="11"/>
  <c r="L7" i="11"/>
  <c r="N54" i="11"/>
  <c r="O54" i="11" s="1"/>
  <c r="L79" i="11"/>
  <c r="N30" i="11"/>
  <c r="O30" i="11" s="1"/>
  <c r="N46" i="11"/>
  <c r="O46" i="11" s="1"/>
  <c r="N78" i="11"/>
  <c r="O78" i="11" s="1"/>
  <c r="N22" i="11"/>
  <c r="O22" i="11" s="1"/>
  <c r="F144" i="4"/>
  <c r="F148" i="4" s="1"/>
  <c r="F165" i="4"/>
  <c r="F169" i="4" s="1"/>
  <c r="D95" i="5"/>
  <c r="C109" i="5"/>
  <c r="C104" i="5"/>
  <c r="D109" i="5"/>
  <c r="D98" i="5"/>
  <c r="D106" i="5"/>
  <c r="D96" i="5"/>
  <c r="E96" i="5" s="1"/>
  <c r="D100" i="5"/>
  <c r="C106" i="5"/>
  <c r="C98" i="5"/>
  <c r="D107" i="5"/>
  <c r="C101" i="5"/>
  <c r="E101" i="5" s="1"/>
  <c r="C107" i="5"/>
  <c r="C95" i="5"/>
  <c r="D104" i="5"/>
  <c r="D97" i="5"/>
  <c r="D108" i="5"/>
  <c r="D105" i="5"/>
  <c r="C108" i="5"/>
  <c r="C105" i="5"/>
  <c r="D102" i="5"/>
  <c r="D99" i="5"/>
  <c r="C103" i="5"/>
  <c r="C100" i="5"/>
  <c r="C97" i="5"/>
  <c r="C102" i="5"/>
  <c r="C99" i="5"/>
  <c r="K15" i="10"/>
  <c r="L15" i="10" s="1"/>
  <c r="K16" i="10"/>
  <c r="L16" i="10" s="1"/>
  <c r="K150" i="10"/>
  <c r="L150" i="10" s="1"/>
  <c r="K149" i="10"/>
  <c r="L149" i="10" s="1"/>
  <c r="K148" i="10"/>
  <c r="L148" i="10" s="1"/>
  <c r="K147" i="10"/>
  <c r="L147" i="10" s="1"/>
  <c r="K146" i="10"/>
  <c r="L146" i="10" s="1"/>
  <c r="K145" i="10"/>
  <c r="L145" i="10" s="1"/>
  <c r="K144" i="10"/>
  <c r="L144" i="10" s="1"/>
  <c r="K143" i="10"/>
  <c r="L143" i="10" s="1"/>
  <c r="K142" i="10"/>
  <c r="L142" i="10" s="1"/>
  <c r="K141" i="10"/>
  <c r="L141" i="10" s="1"/>
  <c r="K140" i="10"/>
  <c r="L140" i="10" s="1"/>
  <c r="K139" i="10"/>
  <c r="L139" i="10" s="1"/>
  <c r="K138" i="10"/>
  <c r="L138" i="10" s="1"/>
  <c r="K137" i="10"/>
  <c r="L137" i="10" s="1"/>
  <c r="K136" i="10"/>
  <c r="L136" i="10" s="1"/>
  <c r="K135" i="10"/>
  <c r="L135" i="10" s="1"/>
  <c r="K134" i="10"/>
  <c r="L134" i="10" s="1"/>
  <c r="K133" i="10"/>
  <c r="L133" i="10" s="1"/>
  <c r="K132" i="10"/>
  <c r="L132" i="10" s="1"/>
  <c r="K131" i="10"/>
  <c r="L131" i="10" s="1"/>
  <c r="K130" i="10"/>
  <c r="L130" i="10" s="1"/>
  <c r="K129" i="10"/>
  <c r="L129" i="10" s="1"/>
  <c r="K128" i="10"/>
  <c r="L128" i="10" s="1"/>
  <c r="K127" i="10"/>
  <c r="L127" i="10" s="1"/>
  <c r="K126" i="10"/>
  <c r="L126" i="10" s="1"/>
  <c r="K125" i="10"/>
  <c r="L125" i="10" s="1"/>
  <c r="K124" i="10"/>
  <c r="L124" i="10" s="1"/>
  <c r="K123" i="10"/>
  <c r="L123" i="10" s="1"/>
  <c r="K122" i="10"/>
  <c r="L122" i="10" s="1"/>
  <c r="K121" i="10"/>
  <c r="L121" i="10" s="1"/>
  <c r="K120" i="10"/>
  <c r="L120" i="10" s="1"/>
  <c r="K119" i="10"/>
  <c r="L119" i="10" s="1"/>
  <c r="K118" i="10"/>
  <c r="L118" i="10" s="1"/>
  <c r="K117" i="10"/>
  <c r="L117" i="10" s="1"/>
  <c r="K116" i="10"/>
  <c r="L116" i="10" s="1"/>
  <c r="K115" i="10"/>
  <c r="L115" i="10" s="1"/>
  <c r="K114" i="10"/>
  <c r="L114" i="10" s="1"/>
  <c r="K113" i="10"/>
  <c r="L113" i="10" s="1"/>
  <c r="K112" i="10"/>
  <c r="L112" i="10" s="1"/>
  <c r="K111" i="10"/>
  <c r="L111" i="10" s="1"/>
  <c r="K110" i="10"/>
  <c r="L110" i="10" s="1"/>
  <c r="K109" i="10"/>
  <c r="L109" i="10" s="1"/>
  <c r="K108" i="10"/>
  <c r="L108" i="10" s="1"/>
  <c r="K107" i="10"/>
  <c r="L107" i="10" s="1"/>
  <c r="K106" i="10"/>
  <c r="L106" i="10" s="1"/>
  <c r="K105" i="10"/>
  <c r="L105" i="10" s="1"/>
  <c r="K104" i="10"/>
  <c r="L104" i="10" s="1"/>
  <c r="K103" i="10"/>
  <c r="L103" i="10" s="1"/>
  <c r="K102" i="10"/>
  <c r="L102" i="10" s="1"/>
  <c r="K101" i="10"/>
  <c r="L101" i="10" s="1"/>
  <c r="K100" i="10"/>
  <c r="L100" i="10" s="1"/>
  <c r="K99" i="10"/>
  <c r="L99" i="10" s="1"/>
  <c r="K98" i="10"/>
  <c r="L98" i="10" s="1"/>
  <c r="K97" i="10"/>
  <c r="L97" i="10" s="1"/>
  <c r="K96" i="10"/>
  <c r="L96" i="10" s="1"/>
  <c r="K95" i="10"/>
  <c r="L95" i="10" s="1"/>
  <c r="K94" i="10"/>
  <c r="L94" i="10" s="1"/>
  <c r="K93" i="10"/>
  <c r="L93" i="10" s="1"/>
  <c r="K92" i="10"/>
  <c r="L92" i="10" s="1"/>
  <c r="K91" i="10"/>
  <c r="L91" i="10" s="1"/>
  <c r="K90" i="10"/>
  <c r="L90" i="10" s="1"/>
  <c r="K89" i="10"/>
  <c r="L89" i="10" s="1"/>
  <c r="K88" i="10"/>
  <c r="L88" i="10" s="1"/>
  <c r="K87" i="10"/>
  <c r="L87" i="10" s="1"/>
  <c r="K86" i="10"/>
  <c r="L86" i="10" s="1"/>
  <c r="K85" i="10"/>
  <c r="L85" i="10" s="1"/>
  <c r="K84" i="10"/>
  <c r="L84" i="10" s="1"/>
  <c r="K83" i="10"/>
  <c r="L83" i="10" s="1"/>
  <c r="K82" i="10"/>
  <c r="L82" i="10" s="1"/>
  <c r="K81" i="10"/>
  <c r="L81" i="10" s="1"/>
  <c r="K80" i="10"/>
  <c r="L80" i="10" s="1"/>
  <c r="K79" i="10"/>
  <c r="L79" i="10" s="1"/>
  <c r="K78" i="10"/>
  <c r="L78" i="10" s="1"/>
  <c r="K77" i="10"/>
  <c r="L77" i="10" s="1"/>
  <c r="K76" i="10"/>
  <c r="L76" i="10" s="1"/>
  <c r="K75" i="10"/>
  <c r="L75" i="10" s="1"/>
  <c r="K74" i="10"/>
  <c r="L74" i="10" s="1"/>
  <c r="K73" i="10"/>
  <c r="L73" i="10" s="1"/>
  <c r="K72" i="10"/>
  <c r="L72" i="10" s="1"/>
  <c r="K71" i="10"/>
  <c r="L71" i="10" s="1"/>
  <c r="K70" i="10"/>
  <c r="L70" i="10" s="1"/>
  <c r="K69" i="10"/>
  <c r="L69" i="10" s="1"/>
  <c r="K68" i="10"/>
  <c r="L68" i="10" s="1"/>
  <c r="K67" i="10"/>
  <c r="L67" i="10" s="1"/>
  <c r="K66" i="10"/>
  <c r="L66" i="10" s="1"/>
  <c r="K65" i="10"/>
  <c r="L65" i="10" s="1"/>
  <c r="K64" i="10"/>
  <c r="L64" i="10" s="1"/>
  <c r="K63" i="10"/>
  <c r="L63" i="10" s="1"/>
  <c r="K62" i="10"/>
  <c r="L62" i="10" s="1"/>
  <c r="K61" i="10"/>
  <c r="K60" i="10"/>
  <c r="L60" i="10" s="1"/>
  <c r="K59" i="10"/>
  <c r="L59" i="10" s="1"/>
  <c r="K58" i="10"/>
  <c r="L58" i="10" s="1"/>
  <c r="K57" i="10"/>
  <c r="L57" i="10" s="1"/>
  <c r="K56" i="10"/>
  <c r="L56" i="10" s="1"/>
  <c r="K55" i="10"/>
  <c r="L55" i="10" s="1"/>
  <c r="K54" i="10"/>
  <c r="L54" i="10" s="1"/>
  <c r="K53" i="10"/>
  <c r="L53" i="10" s="1"/>
  <c r="K52" i="10"/>
  <c r="L52" i="10" s="1"/>
  <c r="K51" i="10"/>
  <c r="L51" i="10" s="1"/>
  <c r="K50" i="10"/>
  <c r="L50" i="10" s="1"/>
  <c r="K49" i="10"/>
  <c r="L49" i="10" s="1"/>
  <c r="K48" i="10"/>
  <c r="L48" i="10" s="1"/>
  <c r="K47" i="10"/>
  <c r="L47" i="10" s="1"/>
  <c r="K46" i="10"/>
  <c r="L46" i="10" s="1"/>
  <c r="K45" i="10"/>
  <c r="L45" i="10" s="1"/>
  <c r="K44" i="10"/>
  <c r="L44" i="10" s="1"/>
  <c r="K43" i="10"/>
  <c r="K42" i="10"/>
  <c r="L42" i="10" s="1"/>
  <c r="K41" i="10"/>
  <c r="L41" i="10" s="1"/>
  <c r="K40" i="10"/>
  <c r="L40" i="10" s="1"/>
  <c r="K39" i="10"/>
  <c r="L39" i="10" s="1"/>
  <c r="K38" i="10"/>
  <c r="L38" i="10" s="1"/>
  <c r="K37" i="10"/>
  <c r="L37" i="10" s="1"/>
  <c r="K36" i="10"/>
  <c r="L36" i="10" s="1"/>
  <c r="K35" i="10"/>
  <c r="L35" i="10" s="1"/>
  <c r="K34" i="10"/>
  <c r="L34" i="10" s="1"/>
  <c r="K33" i="10"/>
  <c r="L33" i="10" s="1"/>
  <c r="K32" i="10"/>
  <c r="L32" i="10" s="1"/>
  <c r="K31" i="10"/>
  <c r="L31" i="10" s="1"/>
  <c r="K30" i="10"/>
  <c r="L30" i="10" s="1"/>
  <c r="K29" i="10"/>
  <c r="L29" i="10" s="1"/>
  <c r="K28" i="10"/>
  <c r="L28" i="10" s="1"/>
  <c r="K27" i="10"/>
  <c r="L27" i="10" s="1"/>
  <c r="K26" i="10"/>
  <c r="L26" i="10" s="1"/>
  <c r="K25" i="10"/>
  <c r="K24" i="10"/>
  <c r="L24" i="10" s="1"/>
  <c r="K23" i="10"/>
  <c r="L23" i="10" s="1"/>
  <c r="K22" i="10"/>
  <c r="L22" i="10" s="1"/>
  <c r="K21" i="10"/>
  <c r="L21" i="10" s="1"/>
  <c r="K20" i="10"/>
  <c r="L20" i="10" s="1"/>
  <c r="K19" i="10"/>
  <c r="L19" i="10" s="1"/>
  <c r="K18" i="10"/>
  <c r="L18" i="10" s="1"/>
  <c r="K17" i="10"/>
  <c r="L17" i="10" s="1"/>
  <c r="K14" i="10"/>
  <c r="L14" i="10" s="1"/>
  <c r="K13" i="10"/>
  <c r="L13" i="10" s="1"/>
  <c r="K12" i="10"/>
  <c r="L12" i="10" s="1"/>
  <c r="K11" i="10"/>
  <c r="L11" i="10" s="1"/>
  <c r="K10" i="10"/>
  <c r="L10" i="10" s="1"/>
  <c r="K9" i="10"/>
  <c r="L9" i="10" s="1"/>
  <c r="K8" i="10"/>
  <c r="L8" i="10" s="1"/>
  <c r="K7" i="10"/>
  <c r="L7" i="10" s="1"/>
  <c r="E98" i="5" l="1"/>
  <c r="E129" i="5"/>
  <c r="E119" i="5"/>
  <c r="E105" i="5"/>
  <c r="E143" i="5"/>
  <c r="E137" i="5"/>
  <c r="N123" i="11"/>
  <c r="N122" i="11"/>
  <c r="E122" i="5"/>
  <c r="E141" i="5"/>
  <c r="E145" i="5"/>
  <c r="E142" i="5"/>
  <c r="E140" i="5"/>
  <c r="E125" i="5"/>
  <c r="E136" i="5"/>
  <c r="E121" i="5"/>
  <c r="E127" i="5"/>
  <c r="E139" i="5"/>
  <c r="E138" i="5"/>
  <c r="E120" i="5"/>
  <c r="E123" i="5"/>
  <c r="E126" i="5"/>
  <c r="E124" i="5"/>
  <c r="E103" i="5"/>
  <c r="E104" i="5"/>
  <c r="E109" i="5"/>
  <c r="E95" i="5"/>
  <c r="E106" i="5"/>
  <c r="E134" i="5"/>
  <c r="E99" i="5"/>
  <c r="E97" i="5"/>
  <c r="E108" i="5"/>
  <c r="E100" i="5"/>
  <c r="E107" i="5"/>
  <c r="E102" i="5"/>
  <c r="N69" i="10"/>
  <c r="O69" i="10" s="1"/>
  <c r="N51" i="10"/>
  <c r="O51" i="10" s="1"/>
  <c r="N15" i="10"/>
  <c r="O15" i="10" s="1"/>
  <c r="N87" i="10"/>
  <c r="O87" i="10" s="1"/>
  <c r="N33" i="10"/>
  <c r="O33" i="10" s="1"/>
  <c r="L43" i="10"/>
  <c r="N123" i="10"/>
  <c r="O123" i="10" s="1"/>
  <c r="N24" i="10"/>
  <c r="O24" i="10" s="1"/>
  <c r="N96" i="10"/>
  <c r="O96" i="10" s="1"/>
  <c r="N105" i="10"/>
  <c r="O105" i="10" s="1"/>
  <c r="N141" i="10"/>
  <c r="O141" i="10" s="1"/>
  <c r="L25" i="10"/>
  <c r="L61" i="10"/>
  <c r="N60" i="10"/>
  <c r="O60" i="10" s="1"/>
  <c r="N132" i="10"/>
  <c r="O132" i="10" s="1"/>
  <c r="N42" i="10"/>
  <c r="O42" i="10" s="1"/>
  <c r="N78" i="10"/>
  <c r="O78" i="10" s="1"/>
  <c r="N114" i="10"/>
  <c r="O114" i="10" s="1"/>
  <c r="N150" i="10"/>
  <c r="O150" i="10" s="1"/>
  <c r="H78" i="5"/>
  <c r="H77" i="5"/>
  <c r="H76" i="5"/>
  <c r="C87" i="5" s="1"/>
  <c r="F115" i="4"/>
  <c r="F121" i="4" s="1"/>
  <c r="F114" i="4"/>
  <c r="F120" i="4" s="1"/>
  <c r="F113" i="4"/>
  <c r="F124" i="4" s="1"/>
  <c r="F128" i="4" s="1"/>
  <c r="F94" i="4"/>
  <c r="F100" i="4" s="1"/>
  <c r="F93" i="4"/>
  <c r="F99" i="4" s="1"/>
  <c r="F92" i="4"/>
  <c r="F103" i="4" s="1"/>
  <c r="F107" i="4" s="1"/>
  <c r="D81" i="5" l="1"/>
  <c r="D86" i="5"/>
  <c r="J122" i="5"/>
  <c r="J138" i="5"/>
  <c r="D89" i="5"/>
  <c r="C83" i="5"/>
  <c r="C80" i="5"/>
  <c r="C77" i="5"/>
  <c r="C76" i="5"/>
  <c r="D85" i="5"/>
  <c r="C88" i="5"/>
  <c r="C82" i="5"/>
  <c r="D87" i="5"/>
  <c r="E87" i="5" s="1"/>
  <c r="C89" i="5"/>
  <c r="C86" i="5"/>
  <c r="E86" i="5" s="1"/>
  <c r="D83" i="5"/>
  <c r="D80" i="5"/>
  <c r="D77" i="5"/>
  <c r="J99" i="5"/>
  <c r="D88" i="5"/>
  <c r="D82" i="5"/>
  <c r="D79" i="5"/>
  <c r="D76" i="5"/>
  <c r="C85" i="5"/>
  <c r="C79" i="5"/>
  <c r="D90" i="5"/>
  <c r="C90" i="5"/>
  <c r="D84" i="5"/>
  <c r="D78" i="5"/>
  <c r="C84" i="5"/>
  <c r="C81" i="5"/>
  <c r="E81" i="5" s="1"/>
  <c r="C78" i="5"/>
  <c r="F122" i="4"/>
  <c r="F126" i="4" s="1"/>
  <c r="F101" i="4"/>
  <c r="F105" i="4" s="1"/>
  <c r="L53" i="2"/>
  <c r="L93" i="2"/>
  <c r="L100" i="2"/>
  <c r="K7" i="2"/>
  <c r="L7" i="2" s="1"/>
  <c r="K8" i="2"/>
  <c r="L8" i="2" s="1"/>
  <c r="K9" i="2"/>
  <c r="L9" i="2" s="1"/>
  <c r="K10" i="2"/>
  <c r="L10" i="2" s="1"/>
  <c r="K11" i="2"/>
  <c r="L11" i="2" s="1"/>
  <c r="K12" i="2"/>
  <c r="L12" i="2" s="1"/>
  <c r="K13" i="2"/>
  <c r="L13" i="2" s="1"/>
  <c r="K14" i="2"/>
  <c r="L14" i="2" s="1"/>
  <c r="K15" i="2"/>
  <c r="L15" i="2" s="1"/>
  <c r="K16" i="2"/>
  <c r="L16" i="2" s="1"/>
  <c r="K17" i="2"/>
  <c r="L17" i="2" s="1"/>
  <c r="K18" i="2"/>
  <c r="L18" i="2" s="1"/>
  <c r="K19" i="2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K26" i="2"/>
  <c r="L26" i="2" s="1"/>
  <c r="K27" i="2"/>
  <c r="L27" i="2" s="1"/>
  <c r="K28" i="2"/>
  <c r="L28" i="2" s="1"/>
  <c r="K29" i="2"/>
  <c r="L29" i="2" s="1"/>
  <c r="K30" i="2"/>
  <c r="L30" i="2" s="1"/>
  <c r="K31" i="2"/>
  <c r="L31" i="2" s="1"/>
  <c r="K32" i="2"/>
  <c r="L32" i="2" s="1"/>
  <c r="K33" i="2"/>
  <c r="L33" i="2" s="1"/>
  <c r="K34" i="2"/>
  <c r="L34" i="2" s="1"/>
  <c r="K35" i="2"/>
  <c r="L35" i="2" s="1"/>
  <c r="K36" i="2"/>
  <c r="L36" i="2" s="1"/>
  <c r="K37" i="2"/>
  <c r="L37" i="2" s="1"/>
  <c r="K38" i="2"/>
  <c r="L38" i="2" s="1"/>
  <c r="K39" i="2"/>
  <c r="L39" i="2" s="1"/>
  <c r="K40" i="2"/>
  <c r="L40" i="2" s="1"/>
  <c r="K41" i="2"/>
  <c r="L41" i="2" s="1"/>
  <c r="K42" i="2"/>
  <c r="L42" i="2" s="1"/>
  <c r="K43" i="2"/>
  <c r="K44" i="2"/>
  <c r="L44" i="2" s="1"/>
  <c r="K45" i="2"/>
  <c r="L45" i="2" s="1"/>
  <c r="K46" i="2"/>
  <c r="L46" i="2" s="1"/>
  <c r="K47" i="2"/>
  <c r="L47" i="2" s="1"/>
  <c r="K48" i="2"/>
  <c r="L48" i="2" s="1"/>
  <c r="K49" i="2"/>
  <c r="L49" i="2" s="1"/>
  <c r="K50" i="2"/>
  <c r="L50" i="2" s="1"/>
  <c r="K51" i="2"/>
  <c r="L51" i="2" s="1"/>
  <c r="K52" i="2"/>
  <c r="L52" i="2" s="1"/>
  <c r="K53" i="2"/>
  <c r="K54" i="2"/>
  <c r="L54" i="2" s="1"/>
  <c r="K55" i="2"/>
  <c r="L55" i="2" s="1"/>
  <c r="K56" i="2"/>
  <c r="L56" i="2" s="1"/>
  <c r="K57" i="2"/>
  <c r="L57" i="2" s="1"/>
  <c r="K58" i="2"/>
  <c r="L58" i="2" s="1"/>
  <c r="K59" i="2"/>
  <c r="L59" i="2" s="1"/>
  <c r="K60" i="2"/>
  <c r="L60" i="2" s="1"/>
  <c r="K61" i="2"/>
  <c r="L61" i="2" s="1"/>
  <c r="K62" i="2"/>
  <c r="L62" i="2" s="1"/>
  <c r="K63" i="2"/>
  <c r="L63" i="2" s="1"/>
  <c r="K64" i="2"/>
  <c r="L64" i="2" s="1"/>
  <c r="K65" i="2"/>
  <c r="L65" i="2" s="1"/>
  <c r="K66" i="2"/>
  <c r="L66" i="2" s="1"/>
  <c r="K67" i="2"/>
  <c r="K68" i="2"/>
  <c r="L68" i="2" s="1"/>
  <c r="K69" i="2"/>
  <c r="L69" i="2" s="1"/>
  <c r="K70" i="2"/>
  <c r="L70" i="2" s="1"/>
  <c r="K71" i="2"/>
  <c r="L71" i="2" s="1"/>
  <c r="K72" i="2"/>
  <c r="L72" i="2" s="1"/>
  <c r="K73" i="2"/>
  <c r="L73" i="2" s="1"/>
  <c r="K74" i="2"/>
  <c r="L74" i="2" s="1"/>
  <c r="K75" i="2"/>
  <c r="L75" i="2" s="1"/>
  <c r="K76" i="2"/>
  <c r="L76" i="2" s="1"/>
  <c r="K77" i="2"/>
  <c r="L77" i="2" s="1"/>
  <c r="K78" i="2"/>
  <c r="L78" i="2" s="1"/>
  <c r="K79" i="2"/>
  <c r="L79" i="2" s="1"/>
  <c r="K80" i="2"/>
  <c r="L80" i="2" s="1"/>
  <c r="K81" i="2"/>
  <c r="L81" i="2" s="1"/>
  <c r="K82" i="2"/>
  <c r="L82" i="2" s="1"/>
  <c r="K83" i="2"/>
  <c r="L83" i="2" s="1"/>
  <c r="K84" i="2"/>
  <c r="L84" i="2" s="1"/>
  <c r="K85" i="2"/>
  <c r="L85" i="2" s="1"/>
  <c r="K86" i="2"/>
  <c r="L86" i="2" s="1"/>
  <c r="K87" i="2"/>
  <c r="L87" i="2" s="1"/>
  <c r="K88" i="2"/>
  <c r="L88" i="2" s="1"/>
  <c r="K89" i="2"/>
  <c r="L89" i="2" s="1"/>
  <c r="K90" i="2"/>
  <c r="L90" i="2" s="1"/>
  <c r="K91" i="2"/>
  <c r="K92" i="2"/>
  <c r="L92" i="2" s="1"/>
  <c r="K93" i="2"/>
  <c r="K94" i="2"/>
  <c r="L94" i="2" s="1"/>
  <c r="K95" i="2"/>
  <c r="L95" i="2" s="1"/>
  <c r="K96" i="2"/>
  <c r="L96" i="2" s="1"/>
  <c r="K97" i="2"/>
  <c r="L97" i="2" s="1"/>
  <c r="K98" i="2"/>
  <c r="L98" i="2" s="1"/>
  <c r="K99" i="2"/>
  <c r="L99" i="2" s="1"/>
  <c r="K100" i="2"/>
  <c r="K101" i="2"/>
  <c r="L101" i="2" s="1"/>
  <c r="K102" i="2"/>
  <c r="L102" i="2" s="1"/>
  <c r="K103" i="2"/>
  <c r="K104" i="2"/>
  <c r="L104" i="2" s="1"/>
  <c r="K105" i="2"/>
  <c r="L105" i="2" s="1"/>
  <c r="K106" i="2"/>
  <c r="L106" i="2" s="1"/>
  <c r="K107" i="2"/>
  <c r="L107" i="2" s="1"/>
  <c r="K108" i="2"/>
  <c r="L108" i="2" s="1"/>
  <c r="K109" i="2"/>
  <c r="L109" i="2" s="1"/>
  <c r="K110" i="2"/>
  <c r="L110" i="2" s="1"/>
  <c r="K111" i="2"/>
  <c r="L111" i="2" s="1"/>
  <c r="K112" i="2"/>
  <c r="L112" i="2" s="1"/>
  <c r="K113" i="2"/>
  <c r="L113" i="2" s="1"/>
  <c r="K114" i="2"/>
  <c r="L114" i="2" s="1"/>
  <c r="K115" i="2"/>
  <c r="K116" i="2"/>
  <c r="L116" i="2" s="1"/>
  <c r="K117" i="2"/>
  <c r="L117" i="2" s="1"/>
  <c r="K118" i="2"/>
  <c r="L118" i="2" s="1"/>
  <c r="K119" i="2"/>
  <c r="L119" i="2" s="1"/>
  <c r="K120" i="2"/>
  <c r="L120" i="2" s="1"/>
  <c r="K121" i="2"/>
  <c r="L121" i="2" s="1"/>
  <c r="K122" i="2"/>
  <c r="L122" i="2" s="1"/>
  <c r="K123" i="2"/>
  <c r="L123" i="2" s="1"/>
  <c r="K124" i="2"/>
  <c r="L124" i="2" s="1"/>
  <c r="K125" i="2"/>
  <c r="L125" i="2" s="1"/>
  <c r="K126" i="2"/>
  <c r="L126" i="2" s="1"/>
  <c r="K127" i="2"/>
  <c r="K128" i="2"/>
  <c r="L128" i="2" s="1"/>
  <c r="K129" i="2"/>
  <c r="L129" i="2" s="1"/>
  <c r="K130" i="2"/>
  <c r="L130" i="2" s="1"/>
  <c r="K131" i="2"/>
  <c r="L131" i="2" s="1"/>
  <c r="K132" i="2"/>
  <c r="L132" i="2" s="1"/>
  <c r="K133" i="2"/>
  <c r="L133" i="2" s="1"/>
  <c r="K134" i="2"/>
  <c r="L134" i="2" s="1"/>
  <c r="K135" i="2"/>
  <c r="L135" i="2" s="1"/>
  <c r="K136" i="2"/>
  <c r="L136" i="2" s="1"/>
  <c r="K137" i="2"/>
  <c r="L137" i="2" s="1"/>
  <c r="K138" i="2"/>
  <c r="L138" i="2" s="1"/>
  <c r="K139" i="2"/>
  <c r="K140" i="2"/>
  <c r="L140" i="2" s="1"/>
  <c r="K141" i="2"/>
  <c r="L141" i="2" s="1"/>
  <c r="K142" i="2"/>
  <c r="L142" i="2" s="1"/>
  <c r="K143" i="2"/>
  <c r="L143" i="2" s="1"/>
  <c r="K144" i="2"/>
  <c r="L144" i="2" s="1"/>
  <c r="K145" i="2"/>
  <c r="L145" i="2" s="1"/>
  <c r="K146" i="2"/>
  <c r="L146" i="2" s="1"/>
  <c r="K147" i="2"/>
  <c r="L147" i="2" s="1"/>
  <c r="K148" i="2"/>
  <c r="L148" i="2" s="1"/>
  <c r="K149" i="2"/>
  <c r="L149" i="2" s="1"/>
  <c r="K150" i="2"/>
  <c r="L150" i="2" s="1"/>
  <c r="K151" i="2"/>
  <c r="K152" i="2"/>
  <c r="L152" i="2" s="1"/>
  <c r="K153" i="2"/>
  <c r="L153" i="2" s="1"/>
  <c r="K154" i="2"/>
  <c r="L154" i="2" s="1"/>
  <c r="K155" i="2"/>
  <c r="L155" i="2" s="1"/>
  <c r="K156" i="2"/>
  <c r="L156" i="2" s="1"/>
  <c r="K157" i="2"/>
  <c r="L157" i="2" s="1"/>
  <c r="K158" i="2"/>
  <c r="L158" i="2" s="1"/>
  <c r="K159" i="2"/>
  <c r="L159" i="2" s="1"/>
  <c r="K160" i="2"/>
  <c r="L160" i="2" s="1"/>
  <c r="K161" i="2"/>
  <c r="L161" i="2" s="1"/>
  <c r="K162" i="2"/>
  <c r="L162" i="2" s="1"/>
  <c r="K163" i="2"/>
  <c r="K164" i="2"/>
  <c r="L164" i="2" s="1"/>
  <c r="K165" i="2"/>
  <c r="L165" i="2" s="1"/>
  <c r="K166" i="2"/>
  <c r="L166" i="2" s="1"/>
  <c r="K167" i="2"/>
  <c r="L167" i="2" s="1"/>
  <c r="K168" i="2"/>
  <c r="L168" i="2" s="1"/>
  <c r="K169" i="2"/>
  <c r="L169" i="2" s="1"/>
  <c r="K170" i="2"/>
  <c r="L170" i="2" s="1"/>
  <c r="K171" i="2"/>
  <c r="L171" i="2" s="1"/>
  <c r="K172" i="2"/>
  <c r="L172" i="2" s="1"/>
  <c r="K173" i="2"/>
  <c r="L173" i="2" s="1"/>
  <c r="K174" i="2"/>
  <c r="L174" i="2" s="1"/>
  <c r="K175" i="2"/>
  <c r="L175" i="2" s="1"/>
  <c r="K176" i="2"/>
  <c r="L176" i="2" s="1"/>
  <c r="K177" i="2"/>
  <c r="L177" i="2" s="1"/>
  <c r="K178" i="2"/>
  <c r="L178" i="2" s="1"/>
  <c r="K179" i="2"/>
  <c r="L179" i="2" s="1"/>
  <c r="K180" i="2"/>
  <c r="L180" i="2" s="1"/>
  <c r="K181" i="2"/>
  <c r="L181" i="2" s="1"/>
  <c r="K182" i="2"/>
  <c r="L182" i="2" s="1"/>
  <c r="K183" i="2"/>
  <c r="L183" i="2" s="1"/>
  <c r="K184" i="2"/>
  <c r="L184" i="2" s="1"/>
  <c r="K185" i="2"/>
  <c r="L185" i="2" s="1"/>
  <c r="K186" i="2"/>
  <c r="L186" i="2" s="1"/>
  <c r="K187" i="2"/>
  <c r="K188" i="2"/>
  <c r="L188" i="2" s="1"/>
  <c r="K189" i="2"/>
  <c r="L189" i="2" s="1"/>
  <c r="K190" i="2"/>
  <c r="L190" i="2" s="1"/>
  <c r="K191" i="2"/>
  <c r="L191" i="2" s="1"/>
  <c r="K192" i="2"/>
  <c r="L192" i="2" s="1"/>
  <c r="K193" i="2"/>
  <c r="L193" i="2" s="1"/>
  <c r="K194" i="2"/>
  <c r="L194" i="2" s="1"/>
  <c r="K195" i="2"/>
  <c r="L195" i="2" s="1"/>
  <c r="K196" i="2"/>
  <c r="L196" i="2" s="1"/>
  <c r="K197" i="2"/>
  <c r="L197" i="2" s="1"/>
  <c r="K198" i="2"/>
  <c r="L198" i="2" s="1"/>
  <c r="N54" i="2" l="1"/>
  <c r="O54" i="2" s="1"/>
  <c r="L139" i="2"/>
  <c r="N150" i="2"/>
  <c r="O150" i="2" s="1"/>
  <c r="N30" i="2"/>
  <c r="O30" i="2" s="1"/>
  <c r="N186" i="2"/>
  <c r="O186" i="2" s="1"/>
  <c r="N66" i="2"/>
  <c r="O66" i="2" s="1"/>
  <c r="N42" i="2"/>
  <c r="O42" i="2" s="1"/>
  <c r="L19" i="2"/>
  <c r="L163" i="2"/>
  <c r="N174" i="2"/>
  <c r="O174" i="2" s="1"/>
  <c r="L151" i="2"/>
  <c r="N162" i="2"/>
  <c r="O162" i="2" s="1"/>
  <c r="L127" i="2"/>
  <c r="N138" i="2"/>
  <c r="O138" i="2" s="1"/>
  <c r="L187" i="2"/>
  <c r="N198" i="2"/>
  <c r="O198" i="2" s="1"/>
  <c r="L115" i="2"/>
  <c r="N126" i="2"/>
  <c r="O126" i="2" s="1"/>
  <c r="L91" i="2"/>
  <c r="N102" i="2"/>
  <c r="O102" i="2" s="1"/>
  <c r="N78" i="2"/>
  <c r="O78" i="2" s="1"/>
  <c r="L67" i="2"/>
  <c r="L103" i="2"/>
  <c r="N114" i="2"/>
  <c r="O114" i="2" s="1"/>
  <c r="N90" i="2"/>
  <c r="O90" i="2" s="1"/>
  <c r="N18" i="2"/>
  <c r="O18" i="2" s="1"/>
  <c r="L43" i="2"/>
  <c r="E89" i="5"/>
  <c r="E90" i="5"/>
  <c r="E79" i="5"/>
  <c r="E88" i="5"/>
  <c r="E82" i="5"/>
  <c r="E77" i="5"/>
  <c r="E78" i="5"/>
  <c r="E85" i="5"/>
  <c r="E80" i="5"/>
  <c r="E76" i="5"/>
  <c r="E83" i="5"/>
  <c r="E84" i="5"/>
  <c r="H42" i="5"/>
  <c r="H41" i="5"/>
  <c r="H40" i="5"/>
  <c r="C41" i="5" s="1"/>
  <c r="H5" i="5"/>
  <c r="H4" i="5"/>
  <c r="H3" i="5"/>
  <c r="C4" i="5" s="1"/>
  <c r="D44" i="5" l="1"/>
  <c r="J80" i="5"/>
  <c r="D50" i="5"/>
  <c r="D47" i="5"/>
  <c r="C44" i="5"/>
  <c r="E44" i="5" s="1"/>
  <c r="C50" i="5"/>
  <c r="C47" i="5"/>
  <c r="D43" i="5"/>
  <c r="D49" i="5"/>
  <c r="C40" i="5"/>
  <c r="C46" i="5"/>
  <c r="D51" i="5"/>
  <c r="D48" i="5"/>
  <c r="D45" i="5"/>
  <c r="C51" i="5"/>
  <c r="C48" i="5"/>
  <c r="C45" i="5"/>
  <c r="D41" i="5"/>
  <c r="E41" i="5" s="1"/>
  <c r="D46" i="5"/>
  <c r="C43" i="5"/>
  <c r="C49" i="5"/>
  <c r="D40" i="5"/>
  <c r="D42" i="5"/>
  <c r="C42" i="5"/>
  <c r="D6" i="5"/>
  <c r="D13" i="5"/>
  <c r="D3" i="5"/>
  <c r="C3" i="5"/>
  <c r="C15" i="5"/>
  <c r="C12" i="5"/>
  <c r="C9" i="5"/>
  <c r="C6" i="5"/>
  <c r="D14" i="5"/>
  <c r="D11" i="5"/>
  <c r="D15" i="5"/>
  <c r="D12" i="5"/>
  <c r="D9" i="5"/>
  <c r="D17" i="5"/>
  <c r="C14" i="5"/>
  <c r="D5" i="5"/>
  <c r="C5" i="5"/>
  <c r="D16" i="5"/>
  <c r="C16" i="5"/>
  <c r="C13" i="5"/>
  <c r="D10" i="5"/>
  <c r="D7" i="5"/>
  <c r="D4" i="5"/>
  <c r="E4" i="5" s="1"/>
  <c r="C17" i="5"/>
  <c r="D8" i="5"/>
  <c r="C11" i="5"/>
  <c r="C8" i="5"/>
  <c r="C10" i="5"/>
  <c r="C7" i="5"/>
  <c r="E5" i="5" l="1"/>
  <c r="E42" i="5"/>
  <c r="E50" i="5"/>
  <c r="E51" i="5"/>
  <c r="E47" i="5"/>
  <c r="E48" i="5"/>
  <c r="E12" i="5"/>
  <c r="E11" i="5"/>
  <c r="E40" i="5"/>
  <c r="E45" i="5"/>
  <c r="E49" i="5"/>
  <c r="E43" i="5"/>
  <c r="E46" i="5"/>
  <c r="E6" i="5"/>
  <c r="E17" i="5"/>
  <c r="E9" i="5"/>
  <c r="E15" i="5"/>
  <c r="E3" i="5"/>
  <c r="E13" i="5"/>
  <c r="E16" i="5"/>
  <c r="E14" i="5"/>
  <c r="E7" i="5"/>
  <c r="E10" i="5"/>
  <c r="E8" i="5"/>
  <c r="J44" i="5" l="1"/>
  <c r="J7" i="5"/>
  <c r="F51" i="4" l="1"/>
  <c r="F57" i="4" s="1"/>
  <c r="F50" i="4"/>
  <c r="F56" i="4" s="1"/>
  <c r="F49" i="4"/>
  <c r="F60" i="4" s="1"/>
  <c r="F64" i="4" s="1"/>
  <c r="P7" i="7"/>
  <c r="P8" i="7"/>
  <c r="P9" i="7"/>
  <c r="P10" i="7"/>
  <c r="P11" i="7"/>
  <c r="P12" i="7"/>
  <c r="P13" i="7"/>
  <c r="P6" i="7"/>
  <c r="I7" i="7"/>
  <c r="J7" i="7"/>
  <c r="K7" i="7"/>
  <c r="L7" i="7"/>
  <c r="M7" i="7"/>
  <c r="N7" i="7"/>
  <c r="I8" i="7"/>
  <c r="J8" i="7"/>
  <c r="K8" i="7"/>
  <c r="L8" i="7"/>
  <c r="M8" i="7"/>
  <c r="N8" i="7"/>
  <c r="I9" i="7"/>
  <c r="J9" i="7"/>
  <c r="K9" i="7"/>
  <c r="L9" i="7"/>
  <c r="M9" i="7"/>
  <c r="N9" i="7"/>
  <c r="I10" i="7"/>
  <c r="J10" i="7"/>
  <c r="K10" i="7"/>
  <c r="L10" i="7"/>
  <c r="M10" i="7"/>
  <c r="N10" i="7"/>
  <c r="I11" i="7"/>
  <c r="J11" i="7"/>
  <c r="K11" i="7"/>
  <c r="L11" i="7"/>
  <c r="M11" i="7"/>
  <c r="N11" i="7"/>
  <c r="I12" i="7"/>
  <c r="J12" i="7"/>
  <c r="K12" i="7"/>
  <c r="L12" i="7"/>
  <c r="M12" i="7"/>
  <c r="N12" i="7"/>
  <c r="I13" i="7"/>
  <c r="J13" i="7"/>
  <c r="K13" i="7"/>
  <c r="L13" i="7"/>
  <c r="M13" i="7"/>
  <c r="N13" i="7"/>
  <c r="M6" i="7"/>
  <c r="K6" i="7"/>
  <c r="J6" i="7"/>
  <c r="G7" i="7"/>
  <c r="H7" i="7"/>
  <c r="G8" i="7"/>
  <c r="H8" i="7"/>
  <c r="G9" i="7"/>
  <c r="H9" i="7"/>
  <c r="G10" i="7"/>
  <c r="H10" i="7"/>
  <c r="G11" i="7"/>
  <c r="H11" i="7"/>
  <c r="G12" i="7"/>
  <c r="H12" i="7"/>
  <c r="G13" i="7"/>
  <c r="H13" i="7"/>
  <c r="O7" i="7"/>
  <c r="O8" i="7"/>
  <c r="O9" i="7"/>
  <c r="O10" i="7"/>
  <c r="O11" i="7"/>
  <c r="O12" i="7"/>
  <c r="O13" i="7"/>
  <c r="O6" i="7"/>
  <c r="F7" i="7"/>
  <c r="F8" i="7"/>
  <c r="F9" i="7"/>
  <c r="F10" i="7"/>
  <c r="F11" i="7"/>
  <c r="F12" i="7"/>
  <c r="F13" i="7"/>
  <c r="E7" i="7"/>
  <c r="E8" i="7"/>
  <c r="E9" i="7"/>
  <c r="E10" i="7"/>
  <c r="E11" i="7"/>
  <c r="E12" i="7"/>
  <c r="E13" i="7"/>
  <c r="D7" i="7"/>
  <c r="D8" i="7"/>
  <c r="D9" i="7"/>
  <c r="D10" i="7"/>
  <c r="D11" i="7"/>
  <c r="D12" i="7"/>
  <c r="D13" i="7"/>
  <c r="D6" i="7"/>
  <c r="C7" i="7"/>
  <c r="C8" i="7"/>
  <c r="C9" i="7"/>
  <c r="C10" i="7"/>
  <c r="C11" i="7"/>
  <c r="C12" i="7"/>
  <c r="C13" i="7"/>
  <c r="T13" i="7" s="1"/>
  <c r="C6" i="7"/>
  <c r="T12" i="7" l="1"/>
  <c r="T11" i="7"/>
  <c r="T10" i="7"/>
  <c r="T8" i="7"/>
  <c r="T9" i="7"/>
  <c r="T7" i="7"/>
  <c r="T6" i="7"/>
  <c r="F58" i="4"/>
  <c r="F62" i="4" s="1"/>
  <c r="AR27" i="6"/>
  <c r="AR28" i="6" s="1"/>
  <c r="AO27" i="6"/>
  <c r="AL27" i="6"/>
  <c r="AI27" i="6"/>
  <c r="AF27" i="6"/>
  <c r="AF28" i="6" s="1"/>
  <c r="AC27" i="6"/>
  <c r="AC28" i="6" s="1"/>
  <c r="Z27" i="6"/>
  <c r="Z28" i="6" s="1"/>
  <c r="W27" i="6"/>
  <c r="T27" i="6"/>
  <c r="Q27" i="6"/>
  <c r="N27" i="6"/>
  <c r="K27" i="6"/>
  <c r="H27" i="6"/>
  <c r="H28" i="6" s="1"/>
  <c r="AO26" i="6"/>
  <c r="AL26" i="6"/>
  <c r="AI26" i="6"/>
  <c r="AF26" i="6"/>
  <c r="AC26" i="6"/>
  <c r="Z26" i="6"/>
  <c r="W26" i="6"/>
  <c r="T26" i="6"/>
  <c r="Q26" i="6"/>
  <c r="N26" i="6"/>
  <c r="K26" i="6"/>
  <c r="H26" i="6"/>
  <c r="AU25" i="6"/>
  <c r="AR25" i="6"/>
  <c r="AO25" i="6"/>
  <c r="AL25" i="6"/>
  <c r="AI25" i="6"/>
  <c r="AF25" i="6"/>
  <c r="AC25" i="6"/>
  <c r="Z25" i="6"/>
  <c r="W25" i="6"/>
  <c r="T25" i="6"/>
  <c r="Q25" i="6"/>
  <c r="N25" i="6"/>
  <c r="K25" i="6"/>
  <c r="H25" i="6"/>
  <c r="AU24" i="6"/>
  <c r="AR24" i="6"/>
  <c r="AO24" i="6"/>
  <c r="AL24" i="6"/>
  <c r="AI24" i="6"/>
  <c r="AF24" i="6"/>
  <c r="AC24" i="6"/>
  <c r="Z24" i="6"/>
  <c r="W24" i="6"/>
  <c r="T24" i="6"/>
  <c r="Q24" i="6"/>
  <c r="N24" i="6"/>
  <c r="K24" i="6"/>
  <c r="H24" i="6"/>
  <c r="AU23" i="6"/>
  <c r="AR23" i="6"/>
  <c r="AO23" i="6"/>
  <c r="AL23" i="6"/>
  <c r="AI23" i="6"/>
  <c r="AF23" i="6"/>
  <c r="AC23" i="6"/>
  <c r="Z23" i="6"/>
  <c r="W23" i="6"/>
  <c r="T23" i="6"/>
  <c r="Q23" i="6"/>
  <c r="N23" i="6"/>
  <c r="K23" i="6"/>
  <c r="H23" i="6"/>
  <c r="K28" i="6" l="1"/>
  <c r="AI28" i="6"/>
  <c r="N28" i="6"/>
  <c r="AL28" i="6"/>
  <c r="Q28" i="6"/>
  <c r="AO28" i="6"/>
  <c r="G26" i="6"/>
  <c r="T28" i="6"/>
  <c r="W28" i="6"/>
  <c r="F26" i="6"/>
  <c r="F34" i="6"/>
  <c r="F30" i="6"/>
  <c r="F31" i="6"/>
  <c r="F36" i="6"/>
  <c r="F35" i="6"/>
  <c r="F32" i="6"/>
  <c r="BA27" i="3"/>
  <c r="BA28" i="3" s="1"/>
  <c r="AX27" i="3"/>
  <c r="AU27" i="3"/>
  <c r="AR27" i="3"/>
  <c r="AO27" i="3"/>
  <c r="AO28" i="3" s="1"/>
  <c r="AL27" i="3"/>
  <c r="AI27" i="3"/>
  <c r="AF27" i="3"/>
  <c r="AC27" i="3"/>
  <c r="Z27" i="3"/>
  <c r="W27" i="3"/>
  <c r="T27" i="3"/>
  <c r="Q27" i="3"/>
  <c r="Q28" i="3" s="1"/>
  <c r="N27" i="3"/>
  <c r="K27" i="3"/>
  <c r="H27" i="3"/>
  <c r="AC26" i="3"/>
  <c r="N26" i="3"/>
  <c r="Q26" i="3"/>
  <c r="T26" i="3"/>
  <c r="W26" i="3"/>
  <c r="Z26" i="3"/>
  <c r="AF26" i="3"/>
  <c r="AI26" i="3"/>
  <c r="AL26" i="3"/>
  <c r="AO26" i="3"/>
  <c r="AR26" i="3"/>
  <c r="AU26" i="3"/>
  <c r="AX26" i="3"/>
  <c r="K26" i="3"/>
  <c r="H26" i="3"/>
  <c r="AX28" i="3" l="1"/>
  <c r="Z28" i="3"/>
  <c r="AC28" i="3"/>
  <c r="H28" i="3"/>
  <c r="K28" i="3"/>
  <c r="G26" i="3"/>
  <c r="AI28" i="3"/>
  <c r="N28" i="3"/>
  <c r="T28" i="3"/>
  <c r="AR28" i="3"/>
  <c r="AF28" i="3"/>
  <c r="F26" i="3"/>
  <c r="AL28" i="3"/>
  <c r="W28" i="3"/>
  <c r="AU28" i="3"/>
  <c r="BD25" i="3"/>
  <c r="H32" i="3" s="1"/>
  <c r="BD24" i="3"/>
  <c r="H31" i="3" s="1"/>
  <c r="BD23" i="3"/>
  <c r="H30" i="3" s="1"/>
  <c r="BA25" i="3"/>
  <c r="G32" i="3" s="1"/>
  <c r="BA24" i="3"/>
  <c r="G31" i="3" s="1"/>
  <c r="BA23" i="3"/>
  <c r="G30" i="3" s="1"/>
  <c r="AX25" i="3"/>
  <c r="AX24" i="3"/>
  <c r="AX23" i="3"/>
  <c r="AU25" i="3"/>
  <c r="AU24" i="3"/>
  <c r="AU23" i="3"/>
  <c r="AR25" i="3"/>
  <c r="AR24" i="3"/>
  <c r="AR23" i="3"/>
  <c r="AO25" i="3"/>
  <c r="AO24" i="3"/>
  <c r="AO23" i="3"/>
  <c r="AL25" i="3"/>
  <c r="AL24" i="3"/>
  <c r="AL23" i="3"/>
  <c r="AI25" i="3"/>
  <c r="AI24" i="3"/>
  <c r="AI23" i="3"/>
  <c r="AF25" i="3"/>
  <c r="AF24" i="3"/>
  <c r="AF23" i="3"/>
  <c r="AC25" i="3"/>
  <c r="AC24" i="3"/>
  <c r="AC23" i="3"/>
  <c r="Z25" i="3"/>
  <c r="Z24" i="3"/>
  <c r="Z23" i="3"/>
  <c r="W25" i="3"/>
  <c r="W24" i="3"/>
  <c r="W23" i="3"/>
  <c r="T25" i="3"/>
  <c r="T24" i="3"/>
  <c r="T23" i="3"/>
  <c r="Q25" i="3"/>
  <c r="Q24" i="3"/>
  <c r="Q23" i="3"/>
  <c r="N25" i="3"/>
  <c r="N24" i="3"/>
  <c r="N23" i="3"/>
  <c r="K25" i="3"/>
  <c r="K24" i="3"/>
  <c r="K23" i="3"/>
  <c r="H25" i="3"/>
  <c r="H24" i="3"/>
  <c r="H23" i="3"/>
  <c r="F34" i="3" l="1"/>
  <c r="F30" i="3"/>
  <c r="F31" i="3"/>
  <c r="F35" i="3"/>
  <c r="F32" i="3"/>
  <c r="F36" i="3"/>
</calcChain>
</file>

<file path=xl/sharedStrings.xml><?xml version="1.0" encoding="utf-8"?>
<sst xmlns="http://schemas.openxmlformats.org/spreadsheetml/2006/main" count="1669" uniqueCount="276">
  <si>
    <t>Mechanische Gefährdungen</t>
  </si>
  <si>
    <t>Ungeschützt bewegte Maschinenteile</t>
  </si>
  <si>
    <t>Bewegte Transportmittel, bewegte Arbeitsmittel</t>
  </si>
  <si>
    <t>Unkontrolliert bewegte Teile</t>
  </si>
  <si>
    <t>Sturz, Ausrutschen, Stolpern, Umknicken</t>
  </si>
  <si>
    <t>Elektrischer Schlag</t>
  </si>
  <si>
    <t>Hautkontakt mit Gefahrstoffen (Feststoffe, Flüssigkeiten, Feuchtarbeit)</t>
  </si>
  <si>
    <t>Einatmen von Gefahrstoffen (Gase, Dämpfe, Nebel, Stäube einschl. Rauche)</t>
  </si>
  <si>
    <t>brennbare Feststoffe, Flüssigkeiten, Gase</t>
  </si>
  <si>
    <t>heiße Medien/Oberflächen</t>
  </si>
  <si>
    <t>Lärm</t>
  </si>
  <si>
    <t>unzureichende Flucht- und Verkehrswege, unzureichende Sicherheits- und Gesundheitsschutzkennzeichnung</t>
  </si>
  <si>
    <t>Physische Belastung/Arbeitsschwere</t>
  </si>
  <si>
    <t>schwere dynamische Arbeit (z. B. manuelle Handhabung von Lasten)</t>
  </si>
  <si>
    <t>Haltungsarbeit (Zwangshaltung), Haltearbeit</t>
  </si>
  <si>
    <t>ungenügend gestaltete Arbeitsaufgabe (z. B. überwiegende Routineaufgaben, Über- und Unterqualifikation)</t>
  </si>
  <si>
    <t>ungenügend gestaltete Arbeitsorganisation (z. B. Arbeiten unter hohem Zeitdruck, wechselnde und/oder lange Arbeitszeiten, häufige Nachtarbeit)</t>
  </si>
  <si>
    <t>ungenügend gestaltete soziale Bedingungen (z. B. fehlende soziale Kontakte, ungünstiges Führungsverhalten, Konflikte)</t>
  </si>
  <si>
    <t>durch Menschen (z. B. Überfall)</t>
  </si>
  <si>
    <t>durch Tiere (z. B. gebissen werden)</t>
  </si>
  <si>
    <t>durch Pflanzen und pflanzliche Produkte (z. B. sensibilisierende und toxische Wirkungen)</t>
  </si>
  <si>
    <t>Elektrische Gefährdungen</t>
  </si>
  <si>
    <t>Klassifikation der Gefährdungen nach BGHM - UNUN12 02 ARB-02 (ID-40380)</t>
  </si>
  <si>
    <t>Gefahrstoffe</t>
  </si>
  <si>
    <t>Brand und Explosionsgefährdungen</t>
  </si>
  <si>
    <t>Thermische Gefährdungen</t>
  </si>
  <si>
    <t>Gefährdung durch spezielle physikalische Einwirkungen</t>
  </si>
  <si>
    <t>Psychische Faktoren</t>
  </si>
  <si>
    <t>Gefährdungen durch Arbeitsumgebungsbedingungen</t>
  </si>
  <si>
    <t>ungenügend gestaltete Arbeits- und Arbeitsumgebungsbedingungen (z. B. Lärm, Klima, räumliche Enge, unzureichende Softwaregestaltung)</t>
  </si>
  <si>
    <t>Sonstige Gefährdungen</t>
  </si>
  <si>
    <t>Nr.</t>
  </si>
  <si>
    <t>Art der Gefährdung</t>
  </si>
  <si>
    <t>Gefährdung</t>
  </si>
  <si>
    <t>Lüfterrad</t>
  </si>
  <si>
    <t>Riemen</t>
  </si>
  <si>
    <t>Schwungscheibe</t>
  </si>
  <si>
    <t>Maßnahmen</t>
  </si>
  <si>
    <t>Zündanlage / Bordnetz (24V)</t>
  </si>
  <si>
    <t>Abgase</t>
  </si>
  <si>
    <t>EW</t>
  </si>
  <si>
    <t>SS</t>
  </si>
  <si>
    <t>Proband 2</t>
  </si>
  <si>
    <t>Proband 4</t>
  </si>
  <si>
    <t>Proband 7</t>
  </si>
  <si>
    <t>Proband 8</t>
  </si>
  <si>
    <t>Proband 11</t>
  </si>
  <si>
    <t>Proband 13</t>
  </si>
  <si>
    <t>Proband 14</t>
  </si>
  <si>
    <t>Proband 15</t>
  </si>
  <si>
    <t>Proband 17</t>
  </si>
  <si>
    <t>Proband 19</t>
  </si>
  <si>
    <t>Proband 20</t>
  </si>
  <si>
    <t>Proband 21</t>
  </si>
  <si>
    <t>Proband 23</t>
  </si>
  <si>
    <t>Proband 24</t>
  </si>
  <si>
    <t>Proband 26</t>
  </si>
  <si>
    <t>A</t>
  </si>
  <si>
    <t>E</t>
  </si>
  <si>
    <t>D</t>
  </si>
  <si>
    <t>B</t>
  </si>
  <si>
    <t>C</t>
  </si>
  <si>
    <t>Gefährdungskategorie</t>
  </si>
  <si>
    <t>Geringes Risiko</t>
  </si>
  <si>
    <t>Mittleres Risiko</t>
  </si>
  <si>
    <t>Hohes Risiko</t>
  </si>
  <si>
    <t>Summen:</t>
  </si>
  <si>
    <t>Abdeckung</t>
  </si>
  <si>
    <t>Entnahme Kraftstoffbehälter (zum Befüllen)</t>
  </si>
  <si>
    <t>Austretender Kraftstoff / Nähe zu elektr. Komponenten</t>
  </si>
  <si>
    <t>Bauliche Trennung Kraftstoffanlage zu elektr. Anlage</t>
  </si>
  <si>
    <t>Filter &amp; Abluftanlage (nicht Teil der Problemstellung)</t>
  </si>
  <si>
    <t>PSA (Gehörschutz) /Kapselung des Motors (nicht Teil der Problemstellung)</t>
  </si>
  <si>
    <t>Freier Zugang zum Behälter</t>
  </si>
  <si>
    <t>Trennung Kühlkreislauf zu elektrischen Komponenten</t>
  </si>
  <si>
    <t>RW</t>
  </si>
  <si>
    <t>Feststellen des Prüfstandes</t>
  </si>
  <si>
    <t>ungewollte Bewegung des Prüfstandes im Betrieb, Feststeller an den Rollen nicht betätigt</t>
  </si>
  <si>
    <t>Abgaskrümmer (+ angeschlossene Abgasanlage); Nähe zur Bedieneinheit</t>
  </si>
  <si>
    <t>Werte:</t>
  </si>
  <si>
    <t>Stichprobengröße n:</t>
  </si>
  <si>
    <t>Mittelwert Ẋ:</t>
  </si>
  <si>
    <t>Standardabweichung S:</t>
  </si>
  <si>
    <t>Referenzwert (Vergleichsproband) μ0:</t>
  </si>
  <si>
    <t>Teststatistik:</t>
  </si>
  <si>
    <t>Zähler:</t>
  </si>
  <si>
    <t>Nenner:</t>
  </si>
  <si>
    <t>T:</t>
  </si>
  <si>
    <t>Freiheitsgrade df:</t>
  </si>
  <si>
    <t>p-Wert:</t>
  </si>
  <si>
    <t>ist nicht signifikant verschieden</t>
  </si>
  <si>
    <r>
      <t>p</t>
    </r>
    <r>
      <rPr>
        <vertAlign val="subscript"/>
        <sz val="11"/>
        <color theme="1"/>
        <rFont val="Calibri"/>
        <family val="2"/>
        <scheme val="minor"/>
      </rPr>
      <t>ist</t>
    </r>
    <r>
      <rPr>
        <sz val="11"/>
        <color theme="1"/>
        <rFont val="Calibri"/>
        <family val="2"/>
        <scheme val="minor"/>
      </rPr>
      <t xml:space="preserve"> &gt; p</t>
    </r>
    <r>
      <rPr>
        <vertAlign val="subscript"/>
        <sz val="11"/>
        <color theme="1"/>
        <rFont val="Calibri"/>
        <family val="2"/>
        <scheme val="minor"/>
      </rPr>
      <t>soll</t>
    </r>
    <r>
      <rPr>
        <sz val="11"/>
        <color theme="1"/>
        <rFont val="Calibri"/>
        <family val="2"/>
        <scheme val="minor"/>
      </rPr>
      <t>=0,05</t>
    </r>
  </si>
  <si>
    <t>Kritischer T-Wert:</t>
  </si>
  <si>
    <r>
      <t>T &lt; T</t>
    </r>
    <r>
      <rPr>
        <vertAlign val="subscript"/>
        <sz val="11"/>
        <color theme="1"/>
        <rFont val="Calibri"/>
        <family val="2"/>
        <scheme val="minor"/>
      </rPr>
      <t>krit</t>
    </r>
  </si>
  <si>
    <t>bei α = 0,05</t>
  </si>
  <si>
    <t>Mittelwerte:</t>
  </si>
  <si>
    <t>Standardabweichungen:</t>
  </si>
  <si>
    <t>Risikosummen</t>
  </si>
  <si>
    <t>Bestücken der Prüfstände mit Prüfling von Palette</t>
  </si>
  <si>
    <t>Bestücken der Prüfstände nacheinander mit Prüfling</t>
  </si>
  <si>
    <t>Stolpern über Hydraulikschläuche</t>
  </si>
  <si>
    <t>Undichtigkeit Hydraulikflüssigkeit</t>
  </si>
  <si>
    <t>Schwenken des Krans bei Umrüstung Prüfstande</t>
  </si>
  <si>
    <t>ungünstige Position Steuerungsarbeitsplatz - Sitzen am Bildschirmarbeitsplatz eingeschränkt</t>
  </si>
  <si>
    <t>Hindernisse im Fluchtweg (Schläuche, Aggregate, Spannfelder)</t>
  </si>
  <si>
    <t>Hydraulikzylinder im Betrieb (Kraftrahmen) - Quetschgefahr</t>
  </si>
  <si>
    <t>Einhausung Prüfstand (nicht Teil der Problemstellung)</t>
  </si>
  <si>
    <t>Freihalten der Arbeitswege</t>
  </si>
  <si>
    <t>Freihalten der Fluchtwege / Verkehrswege</t>
  </si>
  <si>
    <t>Kurzer Weg von Palette zu Prüfstand</t>
  </si>
  <si>
    <t>Kurzer Weg von Prüfstand zu Prüfstand</t>
  </si>
  <si>
    <t>Bildschirmarbeitsplatz frei zugänglich und nicht im Gefahrenbereich der Prüfstände</t>
  </si>
  <si>
    <t>Bewegen des Schwenkkrans durch Anstoßen</t>
  </si>
  <si>
    <t>Kran nicht in unmittelbarer Nähe der Verkehrswege platzieren, Kran bei nichtgebrauch fixieren</t>
  </si>
  <si>
    <t>Kran nicht in unmittelbarer Nähe der Verkehrswege platzieren, Organisatorisch bei Bewegung den Bereich freihalten</t>
  </si>
  <si>
    <t>Proband 1</t>
  </si>
  <si>
    <t>Proband 3</t>
  </si>
  <si>
    <t>Proband 5</t>
  </si>
  <si>
    <t>Proband 6</t>
  </si>
  <si>
    <t>Proband 9</t>
  </si>
  <si>
    <t>Proband 10</t>
  </si>
  <si>
    <t>Proband 12</t>
  </si>
  <si>
    <t>Proband 16</t>
  </si>
  <si>
    <t>Proband 18</t>
  </si>
  <si>
    <t>Proband 22</t>
  </si>
  <si>
    <t>Proband 25</t>
  </si>
  <si>
    <t>Proband 27</t>
  </si>
  <si>
    <t>Schläuche und Aggregate nicht in unmittelbarer Nähe der Verkehrswege platzieren; Beschädigungen möglich</t>
  </si>
  <si>
    <t>Stolpern über Kante Spannfelder / Aggregate</t>
  </si>
  <si>
    <t>Risikowerte (Diagramm)</t>
  </si>
  <si>
    <t>Servo:</t>
  </si>
  <si>
    <t>Durchschnitt Probanden</t>
  </si>
  <si>
    <t>Risikowert 1</t>
  </si>
  <si>
    <t>Risikowert 2</t>
  </si>
  <si>
    <t>Risikowert 3</t>
  </si>
  <si>
    <t>Risikowert 4</t>
  </si>
  <si>
    <t>Risikowert 5</t>
  </si>
  <si>
    <t>Risikowert 6</t>
  </si>
  <si>
    <t>Risikowert 7</t>
  </si>
  <si>
    <t>kein Risiko</t>
  </si>
  <si>
    <t>Berechnung</t>
  </si>
  <si>
    <t>(manuell)</t>
  </si>
  <si>
    <r>
      <t>T &gt; T</t>
    </r>
    <r>
      <rPr>
        <vertAlign val="subscript"/>
        <sz val="11"/>
        <color theme="1"/>
        <rFont val="Calibri"/>
        <family val="2"/>
        <scheme val="minor"/>
      </rPr>
      <t>krit</t>
    </r>
  </si>
  <si>
    <r>
      <t>p</t>
    </r>
    <r>
      <rPr>
        <vertAlign val="subscript"/>
        <sz val="11"/>
        <color theme="1"/>
        <rFont val="Calibri"/>
        <family val="2"/>
        <scheme val="minor"/>
      </rPr>
      <t>ist</t>
    </r>
    <r>
      <rPr>
        <sz val="11"/>
        <color theme="1"/>
        <rFont val="Calibri"/>
        <family val="2"/>
        <scheme val="minor"/>
      </rPr>
      <t xml:space="preserve"> &lt; p</t>
    </r>
    <r>
      <rPr>
        <vertAlign val="subscript"/>
        <sz val="11"/>
        <color theme="1"/>
        <rFont val="Calibri"/>
        <family val="2"/>
        <scheme val="minor"/>
      </rPr>
      <t>soll</t>
    </r>
    <r>
      <rPr>
        <sz val="11"/>
        <color theme="1"/>
        <rFont val="Calibri"/>
        <family val="2"/>
        <scheme val="minor"/>
      </rPr>
      <t>=0,05</t>
    </r>
  </si>
  <si>
    <t>Kolmogorov-Smirnov-Test:</t>
  </si>
  <si>
    <t>Rang:</t>
  </si>
  <si>
    <t>(Rang-1)/n</t>
  </si>
  <si>
    <t>tats. Kum. Anteil</t>
  </si>
  <si>
    <t>Differenz</t>
  </si>
  <si>
    <t>max. Abweichung = Teststatistik:</t>
  </si>
  <si>
    <t xml:space="preserve"> </t>
  </si>
  <si>
    <t>Kitischer Wert bei α = 0,05:</t>
  </si>
  <si>
    <t>Nullhypothese: Normalverteilung liegt vor</t>
  </si>
  <si>
    <t>kritischer Wert &gt; max. Abweichung</t>
  </si>
  <si>
    <t>Normalverteilung liegt vor</t>
  </si>
  <si>
    <t>Gefährdungsbeurteilung - Motor - Vergleich mit Skizze Vergleichsproband: - Risikosummen</t>
  </si>
  <si>
    <t>Gefährdungsbeurteilung - Servo - Vergleich mit Skizze Vergleichsproband: - Risikosummen</t>
  </si>
  <si>
    <t>Montage Gestell / Rahmen</t>
  </si>
  <si>
    <t>Einsetzen Batterien</t>
  </si>
  <si>
    <t>Einsetzen Tank</t>
  </si>
  <si>
    <t>Einsetzen Motor (Kran)</t>
  </si>
  <si>
    <t>Montage Kühler</t>
  </si>
  <si>
    <t>Montage elek. Kraftstoffpumpe</t>
  </si>
  <si>
    <t>Montage Kühlschläuche</t>
  </si>
  <si>
    <t>Montage Kraftstoffschläuche</t>
  </si>
  <si>
    <t>Montage Schutzeinrichtung Lüfter</t>
  </si>
  <si>
    <t>Montage Schutzeinrichtung Riemen</t>
  </si>
  <si>
    <t>Montage Schutzeinrichtung Schwungscheibe</t>
  </si>
  <si>
    <t>Montage Armaturenbrett mit Vergaserbetätigung</t>
  </si>
  <si>
    <t>Arbeiten an Zündung 1 (Zündgehäuse vorn)</t>
  </si>
  <si>
    <t>Arbeiten an Zündung 2 (Zündkerzen und -spulen oben)</t>
  </si>
  <si>
    <t>Arbeiten an Vergaser</t>
  </si>
  <si>
    <t>Arbeiten an elektr. Kraftstoffpumpe</t>
  </si>
  <si>
    <t>Arbeiten an pneu. Kraftstoffpumpe</t>
  </si>
  <si>
    <t>Montage Abgasanlage</t>
  </si>
  <si>
    <t>Betrieb Motor vom Armaturenbrett aus</t>
  </si>
  <si>
    <t>Nachfüllen Kraftstoff</t>
  </si>
  <si>
    <t>Verbringen Prüfstand auf Prüfplatz</t>
  </si>
  <si>
    <t>Aufbau Kran - Fachfirma</t>
  </si>
  <si>
    <t>Aufbau Spannfelder - Fachfirma</t>
  </si>
  <si>
    <t>Positionierung Prüfstände</t>
  </si>
  <si>
    <t xml:space="preserve">Aufbau / Positionierung HCMs inkl. Sockel </t>
  </si>
  <si>
    <t xml:space="preserve">Aufbau / Positionierung Leckölpumpen inkl. Sockel </t>
  </si>
  <si>
    <t>Aufbau Steuerungsarbeitsplatz</t>
  </si>
  <si>
    <t>Aufbau Lagerschrank</t>
  </si>
  <si>
    <t>Hin- &amp; Abtransport Prüflinge (Palette zu Prüfstand)</t>
  </si>
  <si>
    <t>Wechsel Prüfling von Prüfstand zu Prüfstand</t>
  </si>
  <si>
    <t>Filterwechsel Leckölpumpen</t>
  </si>
  <si>
    <t>Schlauchkontrolle</t>
  </si>
  <si>
    <t>Änderungen am Prüfstand (Austausch Aufnahmen für neue Prüflingarten)</t>
  </si>
  <si>
    <t>(Teil-)Tätigkeit</t>
  </si>
  <si>
    <t>Zeitwichtung</t>
  </si>
  <si>
    <t>Kraftübertragung / Greifbedingungen</t>
  </si>
  <si>
    <t>Hand-/Armstellung &amp; -bewegung</t>
  </si>
  <si>
    <t>0-3</t>
  </si>
  <si>
    <t>0-2</t>
  </si>
  <si>
    <t>Körperhaltung &amp; -bewegung</t>
  </si>
  <si>
    <t>Arbeitsorganisation / Zeitliche Verteilung</t>
  </si>
  <si>
    <t>Bewertung</t>
  </si>
  <si>
    <t>Art der Kraftausübung(en) im Finger-Handbereich</t>
  </si>
  <si>
    <t>1-10 (in Std)</t>
  </si>
  <si>
    <t>gem. Tabelle</t>
  </si>
  <si>
    <t>0 / 2 / 4</t>
  </si>
  <si>
    <t>Leitmerkmalmethode zur Beurteilung und Gestaltung von Belastungen bei manuellen Arbeitsprozessen</t>
  </si>
  <si>
    <t>Ungünstige Ausführungs-bedingungen</t>
  </si>
  <si>
    <t>Proband</t>
  </si>
  <si>
    <t>Motor - Erstmontage</t>
  </si>
  <si>
    <t>Motor - Bedienung (Inbetriebnahme / Komponentenwechsel)</t>
  </si>
  <si>
    <t>LMM-MA (BAuA)</t>
  </si>
  <si>
    <t>V (Skizze)</t>
  </si>
  <si>
    <t>Risiko-bereich</t>
  </si>
  <si>
    <t>Bemerkungen</t>
  </si>
  <si>
    <t>Bauartbedingt nicht erforderlich</t>
  </si>
  <si>
    <t>In Schutzeinrichtung Lüfter inbegriffen</t>
  </si>
  <si>
    <t>Nicht berücksichtigt</t>
  </si>
  <si>
    <t>Durchschnittliche Risikopunkte</t>
  </si>
  <si>
    <t>Risiko-punkte Gesamt</t>
  </si>
  <si>
    <t>Bedienung (Inbetriebnahme / Komponentenwechsel) - durchschnittl. Risikosummen</t>
  </si>
  <si>
    <t>Ergonomiebeurteilung - Motor - Erstmontage</t>
  </si>
  <si>
    <t>Nicht berücksichtigt:</t>
  </si>
  <si>
    <t>4x</t>
  </si>
  <si>
    <t>3x</t>
  </si>
  <si>
    <t>nicht möglich</t>
  </si>
  <si>
    <t>nicht berücksichtigt</t>
  </si>
  <si>
    <t>wesentlich erhöhtes Risiko:</t>
  </si>
  <si>
    <t>hohes Risiko:</t>
  </si>
  <si>
    <t>0x</t>
  </si>
  <si>
    <t>ist signifikant verschieden; Vergleichsproband ist besser</t>
  </si>
  <si>
    <t>Ergonomiebeurteilung - Motor - Bedienung (Inbetriebnahme / Komponentenwechsel)</t>
  </si>
  <si>
    <t>Ergonomiebeurteilung - Servo - Bedienung  (Betrieb / Komponenten- / Prüflingwechsel )</t>
  </si>
  <si>
    <t>Ergonomiebeurteilung - servo - Montage</t>
  </si>
  <si>
    <t>nicht benötigt</t>
  </si>
  <si>
    <t>0 / 2 / 4 / 6</t>
  </si>
  <si>
    <t>keine Veränderung des Standortes</t>
  </si>
  <si>
    <t>5x</t>
  </si>
  <si>
    <t>Servo - Bedienung  (Betrieb / Komponenten- / Prüflingwechsel )</t>
  </si>
  <si>
    <t>Steuerung der Prüfstände am Steuerungsarbeitsplatz</t>
  </si>
  <si>
    <t>Hin- &amp; Abtransport Prüflinge (Palette zu Prüfstand), inkl. Montage</t>
  </si>
  <si>
    <t>Wechsel Prüfling von Prüfstand zu Prüfstand, inkl. Montage</t>
  </si>
  <si>
    <t>durchschnittliche Risikopunkte</t>
  </si>
  <si>
    <t>Gefährdungsbeurteilung - Motor:</t>
  </si>
  <si>
    <t>Risikopunkte - Vergleich mit Skizze Vergleichsproband</t>
  </si>
  <si>
    <t>Risikosumme - Vergleich mit Skizze Vergleichsproband</t>
  </si>
  <si>
    <t>Gefährdungsbeurteilung - Servo:</t>
  </si>
  <si>
    <t>Risikopunkte - Vergleich mit CAD-Lösung Vergleichsproband</t>
  </si>
  <si>
    <t>Gefährdungsbeurteilung - Motor - durchschnittl. Risikopunkte</t>
  </si>
  <si>
    <r>
      <t>Anzahl Gefährdungen (</t>
    </r>
    <r>
      <rPr>
        <b/>
        <sz val="11"/>
        <color theme="9" tint="-0.249977111117893"/>
        <rFont val="Calibri"/>
        <family val="2"/>
        <scheme val="minor"/>
      </rPr>
      <t>Durchschnitt, SA</t>
    </r>
    <r>
      <rPr>
        <b/>
        <sz val="11"/>
        <color rgb="FFFA7D00"/>
        <rFont val="Calibri"/>
        <family val="2"/>
        <scheme val="minor"/>
      </rPr>
      <t>)</t>
    </r>
  </si>
  <si>
    <t>S</t>
  </si>
  <si>
    <t>CAD</t>
  </si>
  <si>
    <t>Motor:</t>
  </si>
  <si>
    <t>V (CAD)</t>
  </si>
  <si>
    <t>Verschlechterung da enger Abstand zum Armaturenbrett</t>
  </si>
  <si>
    <t>Verschlechterung da kompaktere Bauweise Rahmen</t>
  </si>
  <si>
    <t>Schlauchkontrolle (Leitungskontrolle)</t>
  </si>
  <si>
    <t>Verlegen der Hydraulikschläuche /-leitungen</t>
  </si>
  <si>
    <t>Ergonomiebeurteilung - Motor:</t>
  </si>
  <si>
    <t>Erstmontage - durchschnittl. Risikosummen - Vergleich mit Skizze Vergleichsproband</t>
  </si>
  <si>
    <t>Erstmontage - durchschnittl. Risikosummen - Vergleich mit CAD-Lösung Vergleichsproband</t>
  </si>
  <si>
    <t>Montage - durchschnittl. Risikosummen - Vergleich mit Skizze Vergleichsproband</t>
  </si>
  <si>
    <t>Bedienung  (Betrieb / Komponenten- / Prüflingwechsel ) - durchschnittl. Risikosummen - Vergleich mit Skizze Vergleichsproband</t>
  </si>
  <si>
    <t>Ergonomiebeurteilung - Servo:</t>
  </si>
  <si>
    <t>laufender Motor - Nutzung ohne PSA</t>
  </si>
  <si>
    <t>Risikosumme - Vergleich mit CAD-Lösung Vergleichsproband</t>
  </si>
  <si>
    <t>Referenz - CAD</t>
  </si>
  <si>
    <t>Referenz (Skizze)</t>
  </si>
  <si>
    <t>Referenz (CAD)</t>
  </si>
  <si>
    <t>Servohydraulik - Montage</t>
  </si>
  <si>
    <t>wesentlich erhöhtes Risiko: (Vergleich Referenz=1)</t>
  </si>
  <si>
    <t>wesentlich erhöhtes Risiko: (Vergleich Referenz=4)</t>
  </si>
  <si>
    <t>hohes Risiko: (Vergleich Referenz=2)</t>
  </si>
  <si>
    <t>Risikomatrix nach Nohl</t>
  </si>
  <si>
    <t>Referenzp. - Skizze</t>
  </si>
  <si>
    <t>Referenzp. - CAD</t>
  </si>
  <si>
    <t>Gefährdungsbeurteilung: Betrieb Servohydrauliklabor (Aufbau nicht berücksichtigt)</t>
  </si>
  <si>
    <t>Gefährdungsbeurteilung: Betrieb Motorprüfstand (Aufbau nicht berücksichtigt)</t>
  </si>
  <si>
    <t>Referenzentwurf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</si>
</sst>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00000"/>
    <numFmt numFmtId="167" formatCode="0.0"/>
  </numFmts>
  <fonts count="19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9393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rgb="FF7030A0"/>
        <bgColor indexed="64"/>
      </patternFill>
    </fill>
  </fills>
  <borders count="7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/>
      <bottom/>
      <diagonal/>
    </border>
    <border>
      <left style="thin">
        <color rgb="FF3F3F3F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medium">
        <color indexed="64"/>
      </right>
      <top/>
      <bottom style="thin">
        <color rgb="FF3F3F3F"/>
      </bottom>
      <diagonal/>
    </border>
    <border>
      <left style="medium">
        <color indexed="64"/>
      </left>
      <right style="medium">
        <color indexed="64"/>
      </right>
      <top/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rgb="FF3F3F3F"/>
      </top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double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0" borderId="0" applyNumberFormat="0" applyFill="0" applyBorder="0" applyAlignment="0" applyProtection="0"/>
    <xf numFmtId="0" fontId="4" fillId="6" borderId="0" applyNumberFormat="0" applyBorder="0" applyAlignment="0" applyProtection="0"/>
    <xf numFmtId="0" fontId="5" fillId="7" borderId="3" applyNumberFormat="0" applyAlignment="0" applyProtection="0"/>
    <xf numFmtId="0" fontId="6" fillId="3" borderId="3" applyNumberFormat="0" applyAlignment="0" applyProtection="0"/>
    <xf numFmtId="0" fontId="9" fillId="11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wrapText="1"/>
    </xf>
    <xf numFmtId="16" fontId="2" fillId="3" borderId="1" xfId="2" applyNumberFormat="1" applyAlignment="1">
      <alignment wrapText="1"/>
    </xf>
    <xf numFmtId="0" fontId="2" fillId="3" borderId="1" xfId="2"/>
    <xf numFmtId="0" fontId="3" fillId="0" borderId="0" xfId="3"/>
    <xf numFmtId="0" fontId="3" fillId="4" borderId="0" xfId="3" applyFill="1" applyAlignment="1">
      <alignment wrapText="1"/>
    </xf>
    <xf numFmtId="0" fontId="6" fillId="3" borderId="3" xfId="6"/>
    <xf numFmtId="0" fontId="1" fillId="2" borderId="0" xfId="1"/>
    <xf numFmtId="0" fontId="5" fillId="7" borderId="3" xfId="5"/>
    <xf numFmtId="0" fontId="2" fillId="3" borderId="5" xfId="2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2" fillId="3" borderId="5" xfId="2" applyBorder="1" applyAlignment="1">
      <alignment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2" fillId="3" borderId="6" xfId="2" applyBorder="1"/>
    <xf numFmtId="16" fontId="2" fillId="3" borderId="6" xfId="2" applyNumberFormat="1" applyBorder="1" applyAlignment="1">
      <alignment wrapText="1"/>
    </xf>
    <xf numFmtId="0" fontId="6" fillId="3" borderId="3" xfId="6" applyAlignment="1">
      <alignment horizontal="right"/>
    </xf>
    <xf numFmtId="0" fontId="7" fillId="9" borderId="0" xfId="0" applyFont="1" applyFill="1" applyBorder="1"/>
    <xf numFmtId="0" fontId="0" fillId="9" borderId="0" xfId="0" applyFill="1"/>
    <xf numFmtId="0" fontId="0" fillId="10" borderId="0" xfId="0" applyFill="1"/>
    <xf numFmtId="0" fontId="0" fillId="0" borderId="10" xfId="0" applyBorder="1"/>
    <xf numFmtId="0" fontId="0" fillId="0" borderId="11" xfId="0" applyBorder="1"/>
    <xf numFmtId="0" fontId="0" fillId="0" borderId="12" xfId="0" applyBorder="1"/>
    <xf numFmtId="165" fontId="0" fillId="0" borderId="4" xfId="0" applyNumberFormat="1" applyBorder="1"/>
    <xf numFmtId="0" fontId="0" fillId="0" borderId="13" xfId="0" applyBorder="1"/>
    <xf numFmtId="165" fontId="0" fillId="0" borderId="14" xfId="0" applyNumberFormat="1" applyBorder="1"/>
    <xf numFmtId="165" fontId="0" fillId="0" borderId="0" xfId="0" applyNumberFormat="1"/>
    <xf numFmtId="0" fontId="4" fillId="6" borderId="7" xfId="4" applyBorder="1"/>
    <xf numFmtId="165" fontId="0" fillId="0" borderId="11" xfId="0" applyNumberFormat="1" applyBorder="1"/>
    <xf numFmtId="0" fontId="0" fillId="0" borderId="14" xfId="0" applyBorder="1"/>
    <xf numFmtId="164" fontId="0" fillId="0" borderId="0" xfId="0" applyNumberFormat="1"/>
    <xf numFmtId="1" fontId="4" fillId="6" borderId="8" xfId="4" applyNumberFormat="1" applyBorder="1"/>
    <xf numFmtId="0" fontId="6" fillId="3" borderId="15" xfId="6" applyBorder="1"/>
    <xf numFmtId="0" fontId="0" fillId="0" borderId="2" xfId="0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2" fillId="3" borderId="9" xfId="2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3" borderId="3" xfId="6" applyAlignment="1">
      <alignment horizontal="center" vertical="center"/>
    </xf>
    <xf numFmtId="0" fontId="2" fillId="3" borderId="19" xfId="2" applyBorder="1"/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2" fillId="3" borderId="23" xfId="2" applyBorder="1" applyAlignment="1">
      <alignment horizontal="center" vertical="center"/>
    </xf>
    <xf numFmtId="0" fontId="2" fillId="3" borderId="24" xfId="2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3" borderId="29" xfId="6" applyBorder="1" applyAlignment="1">
      <alignment horizontal="center" vertical="center"/>
    </xf>
    <xf numFmtId="0" fontId="6" fillId="3" borderId="3" xfId="6" applyBorder="1" applyAlignment="1">
      <alignment horizontal="center" vertical="center"/>
    </xf>
    <xf numFmtId="0" fontId="6" fillId="3" borderId="30" xfId="6" applyBorder="1" applyAlignment="1">
      <alignment horizontal="center" vertical="center"/>
    </xf>
    <xf numFmtId="0" fontId="6" fillId="3" borderId="31" xfId="6" applyBorder="1" applyAlignment="1">
      <alignment horizontal="center" vertical="center"/>
    </xf>
    <xf numFmtId="0" fontId="6" fillId="3" borderId="32" xfId="6" applyBorder="1" applyAlignment="1">
      <alignment horizontal="center" vertical="center"/>
    </xf>
    <xf numFmtId="0" fontId="6" fillId="3" borderId="33" xfId="6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0" xfId="0" applyAlignment="1">
      <alignment textRotation="90"/>
    </xf>
    <xf numFmtId="0" fontId="0" fillId="5" borderId="20" xfId="0" applyFill="1" applyBorder="1" applyAlignment="1">
      <alignment horizontal="center" vertical="center" textRotation="90"/>
    </xf>
    <xf numFmtId="0" fontId="1" fillId="2" borderId="34" xfId="1" applyBorder="1" applyAlignment="1">
      <alignment horizontal="center" vertical="center" textRotation="90"/>
    </xf>
    <xf numFmtId="0" fontId="1" fillId="2" borderId="20" xfId="1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9" fillId="11" borderId="0" xfId="7"/>
    <xf numFmtId="0" fontId="4" fillId="6" borderId="0" xfId="4"/>
    <xf numFmtId="0" fontId="10" fillId="0" borderId="0" xfId="0" applyFont="1"/>
    <xf numFmtId="166" fontId="0" fillId="0" borderId="4" xfId="0" applyNumberFormat="1" applyBorder="1"/>
    <xf numFmtId="166" fontId="0" fillId="0" borderId="14" xfId="0" applyNumberFormat="1" applyBorder="1"/>
    <xf numFmtId="0" fontId="0" fillId="12" borderId="0" xfId="0" applyFill="1"/>
    <xf numFmtId="0" fontId="0" fillId="0" borderId="0" xfId="0" applyAlignment="1">
      <alignment horizontal="center"/>
    </xf>
    <xf numFmtId="0" fontId="2" fillId="3" borderId="6" xfId="2" applyBorder="1" applyAlignment="1">
      <alignment horizontal="center"/>
    </xf>
    <xf numFmtId="0" fontId="11" fillId="0" borderId="0" xfId="0" applyFont="1"/>
    <xf numFmtId="0" fontId="2" fillId="3" borderId="38" xfId="2" applyBorder="1"/>
    <xf numFmtId="0" fontId="2" fillId="3" borderId="38" xfId="2" applyBorder="1" applyAlignment="1">
      <alignment horizontal="center"/>
    </xf>
    <xf numFmtId="0" fontId="2" fillId="3" borderId="39" xfId="2" applyBorder="1"/>
    <xf numFmtId="0" fontId="2" fillId="3" borderId="1" xfId="2" applyBorder="1"/>
    <xf numFmtId="0" fontId="2" fillId="3" borderId="1" xfId="2" applyBorder="1" applyAlignment="1">
      <alignment horizontal="center"/>
    </xf>
    <xf numFmtId="0" fontId="2" fillId="3" borderId="41" xfId="2" applyBorder="1"/>
    <xf numFmtId="0" fontId="2" fillId="3" borderId="43" xfId="2" applyBorder="1"/>
    <xf numFmtId="0" fontId="2" fillId="3" borderId="43" xfId="2" applyBorder="1" applyAlignment="1">
      <alignment horizontal="center"/>
    </xf>
    <xf numFmtId="0" fontId="2" fillId="3" borderId="44" xfId="2" applyBorder="1" applyAlignment="1">
      <alignment horizontal="center"/>
    </xf>
    <xf numFmtId="0" fontId="2" fillId="3" borderId="45" xfId="2" applyBorder="1"/>
    <xf numFmtId="0" fontId="7" fillId="0" borderId="21" xfId="0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0" fontId="12" fillId="3" borderId="1" xfId="2" applyFont="1" applyBorder="1"/>
    <xf numFmtId="0" fontId="12" fillId="3" borderId="1" xfId="2" applyFont="1" applyBorder="1" applyAlignment="1">
      <alignment horizontal="center"/>
    </xf>
    <xf numFmtId="0" fontId="12" fillId="3" borderId="6" xfId="2" applyFont="1" applyBorder="1" applyAlignment="1">
      <alignment horizontal="center"/>
    </xf>
    <xf numFmtId="0" fontId="2" fillId="3" borderId="50" xfId="2" applyBorder="1"/>
    <xf numFmtId="0" fontId="2" fillId="3" borderId="51" xfId="2" applyBorder="1"/>
    <xf numFmtId="49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3" borderId="55" xfId="2" applyBorder="1"/>
    <xf numFmtId="0" fontId="2" fillId="3" borderId="56" xfId="2" applyBorder="1"/>
    <xf numFmtId="0" fontId="2" fillId="3" borderId="57" xfId="2" applyBorder="1"/>
    <xf numFmtId="0" fontId="2" fillId="3" borderId="58" xfId="2" applyBorder="1"/>
    <xf numFmtId="0" fontId="12" fillId="3" borderId="43" xfId="2" applyFont="1" applyBorder="1"/>
    <xf numFmtId="0" fontId="12" fillId="3" borderId="43" xfId="2" applyFont="1" applyBorder="1" applyAlignment="1">
      <alignment horizontal="center"/>
    </xf>
    <xf numFmtId="0" fontId="12" fillId="3" borderId="44" xfId="2" applyFont="1" applyBorder="1" applyAlignment="1">
      <alignment horizontal="center"/>
    </xf>
    <xf numFmtId="0" fontId="6" fillId="3" borderId="59" xfId="6" applyBorder="1"/>
    <xf numFmtId="0" fontId="13" fillId="0" borderId="64" xfId="0" applyFont="1" applyBorder="1"/>
    <xf numFmtId="0" fontId="0" fillId="0" borderId="60" xfId="0" applyBorder="1"/>
    <xf numFmtId="0" fontId="0" fillId="0" borderId="61" xfId="0" applyBorder="1"/>
    <xf numFmtId="0" fontId="0" fillId="0" borderId="27" xfId="0" applyBorder="1"/>
    <xf numFmtId="0" fontId="0" fillId="0" borderId="28" xfId="0" applyBorder="1"/>
    <xf numFmtId="0" fontId="13" fillId="0" borderId="65" xfId="0" applyFont="1" applyBorder="1"/>
    <xf numFmtId="0" fontId="14" fillId="3" borderId="3" xfId="6" applyFont="1"/>
    <xf numFmtId="0" fontId="0" fillId="0" borderId="2" xfId="0" applyBorder="1" applyAlignment="1">
      <alignment horizontal="center" vertical="center"/>
    </xf>
    <xf numFmtId="0" fontId="12" fillId="3" borderId="38" xfId="2" applyFont="1" applyBorder="1" applyAlignment="1">
      <alignment horizontal="center"/>
    </xf>
    <xf numFmtId="0" fontId="6" fillId="3" borderId="66" xfId="6" applyBorder="1"/>
    <xf numFmtId="0" fontId="6" fillId="3" borderId="30" xfId="6" applyBorder="1"/>
    <xf numFmtId="0" fontId="6" fillId="3" borderId="67" xfId="6" applyBorder="1"/>
    <xf numFmtId="0" fontId="16" fillId="3" borderId="3" xfId="6" applyFont="1"/>
    <xf numFmtId="0" fontId="2" fillId="3" borderId="69" xfId="2" applyBorder="1"/>
    <xf numFmtId="0" fontId="2" fillId="3" borderId="69" xfId="2" applyBorder="1" applyAlignment="1">
      <alignment horizontal="center"/>
    </xf>
    <xf numFmtId="0" fontId="2" fillId="3" borderId="68" xfId="2" applyBorder="1"/>
    <xf numFmtId="0" fontId="12" fillId="3" borderId="69" xfId="2" applyFont="1" applyBorder="1" applyAlignment="1">
      <alignment horizontal="center"/>
    </xf>
    <xf numFmtId="167" fontId="4" fillId="6" borderId="8" xfId="4" applyNumberFormat="1" applyBorder="1"/>
    <xf numFmtId="164" fontId="4" fillId="6" borderId="8" xfId="4" applyNumberFormat="1" applyBorder="1"/>
    <xf numFmtId="0" fontId="15" fillId="3" borderId="43" xfId="2" applyFont="1" applyBorder="1" applyAlignment="1">
      <alignment horizontal="center"/>
    </xf>
    <xf numFmtId="0" fontId="15" fillId="3" borderId="44" xfId="2" applyFont="1" applyBorder="1" applyAlignment="1">
      <alignment horizontal="center"/>
    </xf>
    <xf numFmtId="0" fontId="15" fillId="3" borderId="59" xfId="6" applyFont="1" applyBorder="1"/>
    <xf numFmtId="0" fontId="15" fillId="3" borderId="43" xfId="2" applyFont="1" applyBorder="1"/>
    <xf numFmtId="0" fontId="17" fillId="3" borderId="43" xfId="2" applyFont="1" applyBorder="1"/>
    <xf numFmtId="0" fontId="17" fillId="3" borderId="43" xfId="2" applyFont="1" applyBorder="1" applyAlignment="1">
      <alignment horizontal="center"/>
    </xf>
    <xf numFmtId="0" fontId="17" fillId="3" borderId="44" xfId="2" applyFont="1" applyBorder="1" applyAlignment="1">
      <alignment horizontal="center"/>
    </xf>
    <xf numFmtId="0" fontId="17" fillId="3" borderId="38" xfId="2" applyFont="1" applyBorder="1"/>
    <xf numFmtId="0" fontId="17" fillId="3" borderId="38" xfId="2" applyFont="1" applyBorder="1" applyAlignment="1">
      <alignment horizontal="center"/>
    </xf>
    <xf numFmtId="0" fontId="17" fillId="3" borderId="1" xfId="2" applyFont="1" applyBorder="1"/>
    <xf numFmtId="0" fontId="17" fillId="3" borderId="1" xfId="2" applyFont="1" applyBorder="1" applyAlignment="1">
      <alignment horizontal="center"/>
    </xf>
    <xf numFmtId="0" fontId="17" fillId="3" borderId="6" xfId="2" applyFont="1" applyBorder="1" applyAlignment="1">
      <alignment horizontal="center"/>
    </xf>
    <xf numFmtId="2" fontId="14" fillId="3" borderId="3" xfId="6" applyNumberFormat="1" applyFont="1"/>
    <xf numFmtId="2" fontId="16" fillId="3" borderId="3" xfId="6" applyNumberFormat="1" applyFont="1"/>
    <xf numFmtId="0" fontId="15" fillId="3" borderId="38" xfId="2" applyFont="1" applyBorder="1" applyAlignment="1">
      <alignment horizontal="center"/>
    </xf>
    <xf numFmtId="0" fontId="15" fillId="3" borderId="1" xfId="2" applyFont="1" applyBorder="1" applyAlignment="1">
      <alignment horizontal="center"/>
    </xf>
    <xf numFmtId="0" fontId="15" fillId="3" borderId="6" xfId="2" applyFont="1" applyBorder="1" applyAlignment="1">
      <alignment horizontal="center"/>
    </xf>
    <xf numFmtId="0" fontId="6" fillId="3" borderId="70" xfId="6" applyBorder="1"/>
    <xf numFmtId="1" fontId="14" fillId="3" borderId="3" xfId="6" applyNumberFormat="1" applyFont="1"/>
    <xf numFmtId="0" fontId="18" fillId="3" borderId="1" xfId="2" applyFont="1" applyAlignment="1">
      <alignment horizontal="center" vertical="center"/>
    </xf>
    <xf numFmtId="2" fontId="6" fillId="3" borderId="3" xfId="6" applyNumberFormat="1" applyAlignment="1">
      <alignment horizontal="center" vertical="center"/>
    </xf>
    <xf numFmtId="2" fontId="18" fillId="3" borderId="1" xfId="2" applyNumberFormat="1" applyFont="1" applyAlignment="1">
      <alignment horizontal="center" vertical="center"/>
    </xf>
    <xf numFmtId="0" fontId="18" fillId="3" borderId="3" xfId="6" applyFont="1" applyAlignment="1">
      <alignment horizontal="center" vertical="center"/>
    </xf>
    <xf numFmtId="0" fontId="18" fillId="3" borderId="3" xfId="6" applyFont="1" applyAlignment="1">
      <alignment horizontal="center"/>
    </xf>
    <xf numFmtId="0" fontId="6" fillId="3" borderId="3" xfId="6" applyAlignment="1">
      <alignment horizontal="center"/>
    </xf>
    <xf numFmtId="2" fontId="0" fillId="0" borderId="0" xfId="0" applyNumberFormat="1"/>
    <xf numFmtId="0" fontId="15" fillId="3" borderId="41" xfId="2" applyFont="1" applyBorder="1"/>
    <xf numFmtId="0" fontId="2" fillId="3" borderId="1" xfId="2" applyAlignment="1">
      <alignment horizontal="center"/>
    </xf>
    <xf numFmtId="0" fontId="2" fillId="3" borderId="37" xfId="2" applyBorder="1" applyAlignment="1">
      <alignment horizontal="center" vertical="center" wrapText="1"/>
    </xf>
    <xf numFmtId="0" fontId="2" fillId="3" borderId="40" xfId="2" applyBorder="1" applyAlignment="1">
      <alignment horizontal="center" vertical="center" wrapText="1"/>
    </xf>
    <xf numFmtId="0" fontId="2" fillId="3" borderId="42" xfId="2" applyBorder="1" applyAlignment="1">
      <alignment horizontal="center" vertical="center" wrapText="1"/>
    </xf>
    <xf numFmtId="0" fontId="2" fillId="3" borderId="54" xfId="2" applyBorder="1" applyAlignment="1">
      <alignment horizontal="center" vertical="center"/>
    </xf>
    <xf numFmtId="0" fontId="2" fillId="3" borderId="40" xfId="2" applyBorder="1" applyAlignment="1">
      <alignment horizontal="center" vertical="center"/>
    </xf>
    <xf numFmtId="0" fontId="2" fillId="3" borderId="42" xfId="2" applyBorder="1" applyAlignment="1">
      <alignment horizontal="center" vertical="center"/>
    </xf>
    <xf numFmtId="0" fontId="2" fillId="3" borderId="37" xfId="2" applyBorder="1" applyAlignment="1">
      <alignment horizontal="center" vertical="center"/>
    </xf>
    <xf numFmtId="0" fontId="7" fillId="0" borderId="47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48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0" borderId="60" xfId="0" applyFont="1" applyFill="1" applyBorder="1" applyAlignment="1">
      <alignment horizontal="center" vertical="center" wrapText="1"/>
    </xf>
    <xf numFmtId="0" fontId="7" fillId="0" borderId="62" xfId="0" applyFont="1" applyFill="1" applyBorder="1" applyAlignment="1">
      <alignment horizontal="center" vertical="center" wrapText="1"/>
    </xf>
    <xf numFmtId="0" fontId="7" fillId="0" borderId="61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7" fillId="0" borderId="22" xfId="0" applyFont="1" applyBorder="1" applyAlignment="1">
      <alignment horizontal="left" vertical="center" wrapText="1"/>
    </xf>
    <xf numFmtId="0" fontId="7" fillId="0" borderId="53" xfId="0" applyFont="1" applyBorder="1" applyAlignment="1">
      <alignment horizontal="left" vertical="center" wrapText="1"/>
    </xf>
    <xf numFmtId="0" fontId="7" fillId="0" borderId="46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1" fillId="2" borderId="34" xfId="1" applyBorder="1" applyAlignment="1">
      <alignment horizontal="center" vertical="center" wrapText="1"/>
    </xf>
    <xf numFmtId="0" fontId="1" fillId="2" borderId="35" xfId="1" applyBorder="1" applyAlignment="1">
      <alignment horizontal="center" vertical="center" wrapText="1"/>
    </xf>
    <xf numFmtId="0" fontId="1" fillId="2" borderId="36" xfId="1" applyBorder="1" applyAlignment="1">
      <alignment horizontal="center" vertical="center" wrapText="1"/>
    </xf>
    <xf numFmtId="0" fontId="1" fillId="2" borderId="20" xfId="1" applyBorder="1" applyAlignment="1">
      <alignment horizontal="center" vertical="center" wrapText="1"/>
    </xf>
    <xf numFmtId="0" fontId="1" fillId="2" borderId="21" xfId="1" applyBorder="1" applyAlignment="1">
      <alignment horizontal="center" vertical="center" wrapText="1"/>
    </xf>
    <xf numFmtId="0" fontId="1" fillId="2" borderId="22" xfId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0" fillId="5" borderId="36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4" fillId="6" borderId="0" xfId="4" applyAlignment="1">
      <alignment horizontal="left"/>
    </xf>
    <xf numFmtId="0" fontId="5" fillId="7" borderId="3" xfId="5" applyAlignment="1">
      <alignment horizontal="left"/>
    </xf>
  </cellXfs>
  <cellStyles count="8">
    <cellStyle name="Ausgabe" xfId="2" builtinId="21"/>
    <cellStyle name="Berechnung" xfId="6" builtinId="22"/>
    <cellStyle name="Eingabe" xfId="5" builtinId="20"/>
    <cellStyle name="Erklärender Text" xfId="3" builtinId="53"/>
    <cellStyle name="Gut" xfId="4" builtinId="26"/>
    <cellStyle name="Neutral" xfId="1" builtinId="28"/>
    <cellStyle name="Schlecht" xfId="7" builtinId="27"/>
    <cellStyle name="Standard" xfId="0" builtinId="0"/>
  </cellStyles>
  <dxfs count="0"/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Diagramme!$B$6</c:f>
              <c:strCache>
                <c:ptCount val="1"/>
                <c:pt idx="0">
                  <c:v>kein Risiko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Diagramme!$C$5:$P$5</c:f>
              <c:strCache>
                <c:ptCount val="14"/>
                <c:pt idx="0">
                  <c:v>Proband 1</c:v>
                </c:pt>
                <c:pt idx="1">
                  <c:v>Proband 3</c:v>
                </c:pt>
                <c:pt idx="2">
                  <c:v>Proband 5</c:v>
                </c:pt>
                <c:pt idx="3">
                  <c:v>Proband 6</c:v>
                </c:pt>
                <c:pt idx="4">
                  <c:v>Proband 9</c:v>
                </c:pt>
                <c:pt idx="5">
                  <c:v>Proband 10</c:v>
                </c:pt>
                <c:pt idx="6">
                  <c:v>Proband 12</c:v>
                </c:pt>
                <c:pt idx="7">
                  <c:v>Proband 16</c:v>
                </c:pt>
                <c:pt idx="8">
                  <c:v>Proband 18</c:v>
                </c:pt>
                <c:pt idx="9">
                  <c:v>Proband 22</c:v>
                </c:pt>
                <c:pt idx="10">
                  <c:v>Proband 25</c:v>
                </c:pt>
                <c:pt idx="11">
                  <c:v>Proband 27</c:v>
                </c:pt>
                <c:pt idx="12">
                  <c:v>Referenzentwurf</c:v>
                </c:pt>
                <c:pt idx="13">
                  <c:v>Referenz - CAD</c:v>
                </c:pt>
              </c:strCache>
            </c:strRef>
          </c:cat>
          <c:val>
            <c:numRef>
              <c:f>Diagramme!$C$6:$P$6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63-4566-8E08-ECE63F5DDF7D}"/>
            </c:ext>
          </c:extLst>
        </c:ser>
        <c:ser>
          <c:idx val="1"/>
          <c:order val="1"/>
          <c:tx>
            <c:strRef>
              <c:f>Diagramme!$B$7</c:f>
              <c:strCache>
                <c:ptCount val="1"/>
                <c:pt idx="0">
                  <c:v>Risikowert 1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Diagramme!$C$5:$P$5</c:f>
              <c:strCache>
                <c:ptCount val="14"/>
                <c:pt idx="0">
                  <c:v>Proband 1</c:v>
                </c:pt>
                <c:pt idx="1">
                  <c:v>Proband 3</c:v>
                </c:pt>
                <c:pt idx="2">
                  <c:v>Proband 5</c:v>
                </c:pt>
                <c:pt idx="3">
                  <c:v>Proband 6</c:v>
                </c:pt>
                <c:pt idx="4">
                  <c:v>Proband 9</c:v>
                </c:pt>
                <c:pt idx="5">
                  <c:v>Proband 10</c:v>
                </c:pt>
                <c:pt idx="6">
                  <c:v>Proband 12</c:v>
                </c:pt>
                <c:pt idx="7">
                  <c:v>Proband 16</c:v>
                </c:pt>
                <c:pt idx="8">
                  <c:v>Proband 18</c:v>
                </c:pt>
                <c:pt idx="9">
                  <c:v>Proband 22</c:v>
                </c:pt>
                <c:pt idx="10">
                  <c:v>Proband 25</c:v>
                </c:pt>
                <c:pt idx="11">
                  <c:v>Proband 27</c:v>
                </c:pt>
                <c:pt idx="12">
                  <c:v>Referenzentwurf</c:v>
                </c:pt>
                <c:pt idx="13">
                  <c:v>Referenz - CAD</c:v>
                </c:pt>
              </c:strCache>
            </c:strRef>
          </c:cat>
          <c:val>
            <c:numRef>
              <c:f>Diagramme!$C$7:$P$7</c:f>
              <c:numCache>
                <c:formatCode>General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63-4566-8E08-ECE63F5DDF7D}"/>
            </c:ext>
          </c:extLst>
        </c:ser>
        <c:ser>
          <c:idx val="2"/>
          <c:order val="2"/>
          <c:tx>
            <c:strRef>
              <c:f>Diagramme!$B$8</c:f>
              <c:strCache>
                <c:ptCount val="1"/>
                <c:pt idx="0">
                  <c:v>Risikowert 2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Diagramme!$C$5:$P$5</c:f>
              <c:strCache>
                <c:ptCount val="14"/>
                <c:pt idx="0">
                  <c:v>Proband 1</c:v>
                </c:pt>
                <c:pt idx="1">
                  <c:v>Proband 3</c:v>
                </c:pt>
                <c:pt idx="2">
                  <c:v>Proband 5</c:v>
                </c:pt>
                <c:pt idx="3">
                  <c:v>Proband 6</c:v>
                </c:pt>
                <c:pt idx="4">
                  <c:v>Proband 9</c:v>
                </c:pt>
                <c:pt idx="5">
                  <c:v>Proband 10</c:v>
                </c:pt>
                <c:pt idx="6">
                  <c:v>Proband 12</c:v>
                </c:pt>
                <c:pt idx="7">
                  <c:v>Proband 16</c:v>
                </c:pt>
                <c:pt idx="8">
                  <c:v>Proband 18</c:v>
                </c:pt>
                <c:pt idx="9">
                  <c:v>Proband 22</c:v>
                </c:pt>
                <c:pt idx="10">
                  <c:v>Proband 25</c:v>
                </c:pt>
                <c:pt idx="11">
                  <c:v>Proband 27</c:v>
                </c:pt>
                <c:pt idx="12">
                  <c:v>Referenzentwurf</c:v>
                </c:pt>
                <c:pt idx="13">
                  <c:v>Referenz - CAD</c:v>
                </c:pt>
              </c:strCache>
            </c:strRef>
          </c:cat>
          <c:val>
            <c:numRef>
              <c:f>Diagramme!$C$8:$P$8</c:f>
              <c:numCache>
                <c:formatCode>General</c:formatCode>
                <c:ptCount val="14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63-4566-8E08-ECE63F5DDF7D}"/>
            </c:ext>
          </c:extLst>
        </c:ser>
        <c:ser>
          <c:idx val="3"/>
          <c:order val="3"/>
          <c:tx>
            <c:strRef>
              <c:f>Diagramme!$B$9</c:f>
              <c:strCache>
                <c:ptCount val="1"/>
                <c:pt idx="0">
                  <c:v>Risikowert 3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Diagramme!$C$5:$P$5</c:f>
              <c:strCache>
                <c:ptCount val="14"/>
                <c:pt idx="0">
                  <c:v>Proband 1</c:v>
                </c:pt>
                <c:pt idx="1">
                  <c:v>Proband 3</c:v>
                </c:pt>
                <c:pt idx="2">
                  <c:v>Proband 5</c:v>
                </c:pt>
                <c:pt idx="3">
                  <c:v>Proband 6</c:v>
                </c:pt>
                <c:pt idx="4">
                  <c:v>Proband 9</c:v>
                </c:pt>
                <c:pt idx="5">
                  <c:v>Proband 10</c:v>
                </c:pt>
                <c:pt idx="6">
                  <c:v>Proband 12</c:v>
                </c:pt>
                <c:pt idx="7">
                  <c:v>Proband 16</c:v>
                </c:pt>
                <c:pt idx="8">
                  <c:v>Proband 18</c:v>
                </c:pt>
                <c:pt idx="9">
                  <c:v>Proband 22</c:v>
                </c:pt>
                <c:pt idx="10">
                  <c:v>Proband 25</c:v>
                </c:pt>
                <c:pt idx="11">
                  <c:v>Proband 27</c:v>
                </c:pt>
                <c:pt idx="12">
                  <c:v>Referenzentwurf</c:v>
                </c:pt>
                <c:pt idx="13">
                  <c:v>Referenz - CAD</c:v>
                </c:pt>
              </c:strCache>
            </c:strRef>
          </c:cat>
          <c:val>
            <c:numRef>
              <c:f>Diagramme!$C$9:$P$9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5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63-4566-8E08-ECE63F5DDF7D}"/>
            </c:ext>
          </c:extLst>
        </c:ser>
        <c:ser>
          <c:idx val="4"/>
          <c:order val="4"/>
          <c:tx>
            <c:strRef>
              <c:f>Diagramme!$B$10</c:f>
              <c:strCache>
                <c:ptCount val="1"/>
                <c:pt idx="0">
                  <c:v>Risikowert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Diagramme!$C$5:$P$5</c:f>
              <c:strCache>
                <c:ptCount val="14"/>
                <c:pt idx="0">
                  <c:v>Proband 1</c:v>
                </c:pt>
                <c:pt idx="1">
                  <c:v>Proband 3</c:v>
                </c:pt>
                <c:pt idx="2">
                  <c:v>Proband 5</c:v>
                </c:pt>
                <c:pt idx="3">
                  <c:v>Proband 6</c:v>
                </c:pt>
                <c:pt idx="4">
                  <c:v>Proband 9</c:v>
                </c:pt>
                <c:pt idx="5">
                  <c:v>Proband 10</c:v>
                </c:pt>
                <c:pt idx="6">
                  <c:v>Proband 12</c:v>
                </c:pt>
                <c:pt idx="7">
                  <c:v>Proband 16</c:v>
                </c:pt>
                <c:pt idx="8">
                  <c:v>Proband 18</c:v>
                </c:pt>
                <c:pt idx="9">
                  <c:v>Proband 22</c:v>
                </c:pt>
                <c:pt idx="10">
                  <c:v>Proband 25</c:v>
                </c:pt>
                <c:pt idx="11">
                  <c:v>Proband 27</c:v>
                </c:pt>
                <c:pt idx="12">
                  <c:v>Referenzentwurf</c:v>
                </c:pt>
                <c:pt idx="13">
                  <c:v>Referenz - CAD</c:v>
                </c:pt>
              </c:strCache>
            </c:strRef>
          </c:cat>
          <c:val>
            <c:numRef>
              <c:f>Diagramme!$C$10:$P$10</c:f>
              <c:numCache>
                <c:formatCode>General</c:formatCode>
                <c:ptCount val="14"/>
                <c:pt idx="0">
                  <c:v>4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63-4566-8E08-ECE63F5DDF7D}"/>
            </c:ext>
          </c:extLst>
        </c:ser>
        <c:ser>
          <c:idx val="5"/>
          <c:order val="5"/>
          <c:tx>
            <c:strRef>
              <c:f>Diagramme!$B$11</c:f>
              <c:strCache>
                <c:ptCount val="1"/>
                <c:pt idx="0">
                  <c:v>Risikowert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Diagramme!$C$5:$P$5</c:f>
              <c:strCache>
                <c:ptCount val="14"/>
                <c:pt idx="0">
                  <c:v>Proband 1</c:v>
                </c:pt>
                <c:pt idx="1">
                  <c:v>Proband 3</c:v>
                </c:pt>
                <c:pt idx="2">
                  <c:v>Proband 5</c:v>
                </c:pt>
                <c:pt idx="3">
                  <c:v>Proband 6</c:v>
                </c:pt>
                <c:pt idx="4">
                  <c:v>Proband 9</c:v>
                </c:pt>
                <c:pt idx="5">
                  <c:v>Proband 10</c:v>
                </c:pt>
                <c:pt idx="6">
                  <c:v>Proband 12</c:v>
                </c:pt>
                <c:pt idx="7">
                  <c:v>Proband 16</c:v>
                </c:pt>
                <c:pt idx="8">
                  <c:v>Proband 18</c:v>
                </c:pt>
                <c:pt idx="9">
                  <c:v>Proband 22</c:v>
                </c:pt>
                <c:pt idx="10">
                  <c:v>Proband 25</c:v>
                </c:pt>
                <c:pt idx="11">
                  <c:v>Proband 27</c:v>
                </c:pt>
                <c:pt idx="12">
                  <c:v>Referenzentwurf</c:v>
                </c:pt>
                <c:pt idx="13">
                  <c:v>Referenz - CAD</c:v>
                </c:pt>
              </c:strCache>
            </c:strRef>
          </c:cat>
          <c:val>
            <c:numRef>
              <c:f>Diagramme!$C$11:$P$11</c:f>
              <c:numCache>
                <c:formatCode>General</c:formatCode>
                <c:ptCount val="14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4</c:v>
                </c:pt>
                <c:pt idx="12">
                  <c:v>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C63-4566-8E08-ECE63F5DDF7D}"/>
            </c:ext>
          </c:extLst>
        </c:ser>
        <c:ser>
          <c:idx val="6"/>
          <c:order val="6"/>
          <c:tx>
            <c:v>Risikowert 6</c:v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CA75-4B91-B0AC-0E8BD1D64BB1}"/>
            </c:ext>
          </c:extLst>
        </c:ser>
        <c:ser>
          <c:idx val="7"/>
          <c:order val="7"/>
          <c:tx>
            <c:v>Risikowert 7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CA75-4B91-B0AC-0E8BD1D64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299632"/>
        <c:axId val="574301928"/>
      </c:barChart>
      <c:catAx>
        <c:axId val="57429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4301928"/>
        <c:crosses val="autoZero"/>
        <c:auto val="1"/>
        <c:lblAlgn val="ctr"/>
        <c:lblOffset val="100"/>
        <c:noMultiLvlLbl val="0"/>
      </c:catAx>
      <c:valAx>
        <c:axId val="574301928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429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82596268460432"/>
          <c:y val="0.80489701588187035"/>
          <c:w val="0.48792272221071892"/>
          <c:h val="0.14703220604446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Diagramme!$W$6</c:f>
              <c:strCache>
                <c:ptCount val="1"/>
                <c:pt idx="0">
                  <c:v>kein Risiko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Diagramme!$X$5:$AN$5</c:f>
              <c:strCache>
                <c:ptCount val="17"/>
                <c:pt idx="0">
                  <c:v>Proband 2</c:v>
                </c:pt>
                <c:pt idx="1">
                  <c:v>Proband 4</c:v>
                </c:pt>
                <c:pt idx="2">
                  <c:v>Proband 7</c:v>
                </c:pt>
                <c:pt idx="3">
                  <c:v>Proband 8</c:v>
                </c:pt>
                <c:pt idx="4">
                  <c:v>Proband 11</c:v>
                </c:pt>
                <c:pt idx="5">
                  <c:v>Proband 13</c:v>
                </c:pt>
                <c:pt idx="6">
                  <c:v>Proband 14</c:v>
                </c:pt>
                <c:pt idx="7">
                  <c:v>Proband 15</c:v>
                </c:pt>
                <c:pt idx="8">
                  <c:v>Proband 17</c:v>
                </c:pt>
                <c:pt idx="9">
                  <c:v>Proband 19</c:v>
                </c:pt>
                <c:pt idx="10">
                  <c:v>Proband 20</c:v>
                </c:pt>
                <c:pt idx="11">
                  <c:v>Proband 21</c:v>
                </c:pt>
                <c:pt idx="12">
                  <c:v>Proband 23</c:v>
                </c:pt>
                <c:pt idx="13">
                  <c:v>Proband 24</c:v>
                </c:pt>
                <c:pt idx="14">
                  <c:v>Proband 26</c:v>
                </c:pt>
                <c:pt idx="15">
                  <c:v>Referenzentwurf</c:v>
                </c:pt>
                <c:pt idx="16">
                  <c:v>Referenz - CAD</c:v>
                </c:pt>
              </c:strCache>
            </c:strRef>
          </c:cat>
          <c:val>
            <c:numRef>
              <c:f>Diagramme!$X$6:$AN$6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A-408C-9993-B31EEDF41485}"/>
            </c:ext>
          </c:extLst>
        </c:ser>
        <c:ser>
          <c:idx val="1"/>
          <c:order val="1"/>
          <c:tx>
            <c:strRef>
              <c:f>Diagramme!$W$7</c:f>
              <c:strCache>
                <c:ptCount val="1"/>
                <c:pt idx="0">
                  <c:v>Risikowert 1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Diagramme!$X$5:$AN$5</c:f>
              <c:strCache>
                <c:ptCount val="17"/>
                <c:pt idx="0">
                  <c:v>Proband 2</c:v>
                </c:pt>
                <c:pt idx="1">
                  <c:v>Proband 4</c:v>
                </c:pt>
                <c:pt idx="2">
                  <c:v>Proband 7</c:v>
                </c:pt>
                <c:pt idx="3">
                  <c:v>Proband 8</c:v>
                </c:pt>
                <c:pt idx="4">
                  <c:v>Proband 11</c:v>
                </c:pt>
                <c:pt idx="5">
                  <c:v>Proband 13</c:v>
                </c:pt>
                <c:pt idx="6">
                  <c:v>Proband 14</c:v>
                </c:pt>
                <c:pt idx="7">
                  <c:v>Proband 15</c:v>
                </c:pt>
                <c:pt idx="8">
                  <c:v>Proband 17</c:v>
                </c:pt>
                <c:pt idx="9">
                  <c:v>Proband 19</c:v>
                </c:pt>
                <c:pt idx="10">
                  <c:v>Proband 20</c:v>
                </c:pt>
                <c:pt idx="11">
                  <c:v>Proband 21</c:v>
                </c:pt>
                <c:pt idx="12">
                  <c:v>Proband 23</c:v>
                </c:pt>
                <c:pt idx="13">
                  <c:v>Proband 24</c:v>
                </c:pt>
                <c:pt idx="14">
                  <c:v>Proband 26</c:v>
                </c:pt>
                <c:pt idx="15">
                  <c:v>Referenzentwurf</c:v>
                </c:pt>
                <c:pt idx="16">
                  <c:v>Referenz - CAD</c:v>
                </c:pt>
              </c:strCache>
            </c:strRef>
          </c:cat>
          <c:val>
            <c:numRef>
              <c:f>Diagramme!$X$7:$AN$7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0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FA-408C-9993-B31EEDF41485}"/>
            </c:ext>
          </c:extLst>
        </c:ser>
        <c:ser>
          <c:idx val="2"/>
          <c:order val="2"/>
          <c:tx>
            <c:strRef>
              <c:f>Diagramme!$W$8</c:f>
              <c:strCache>
                <c:ptCount val="1"/>
                <c:pt idx="0">
                  <c:v>Risikowert 2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Diagramme!$X$5:$AN$5</c:f>
              <c:strCache>
                <c:ptCount val="17"/>
                <c:pt idx="0">
                  <c:v>Proband 2</c:v>
                </c:pt>
                <c:pt idx="1">
                  <c:v>Proband 4</c:v>
                </c:pt>
                <c:pt idx="2">
                  <c:v>Proband 7</c:v>
                </c:pt>
                <c:pt idx="3">
                  <c:v>Proband 8</c:v>
                </c:pt>
                <c:pt idx="4">
                  <c:v>Proband 11</c:v>
                </c:pt>
                <c:pt idx="5">
                  <c:v>Proband 13</c:v>
                </c:pt>
                <c:pt idx="6">
                  <c:v>Proband 14</c:v>
                </c:pt>
                <c:pt idx="7">
                  <c:v>Proband 15</c:v>
                </c:pt>
                <c:pt idx="8">
                  <c:v>Proband 17</c:v>
                </c:pt>
                <c:pt idx="9">
                  <c:v>Proband 19</c:v>
                </c:pt>
                <c:pt idx="10">
                  <c:v>Proband 20</c:v>
                </c:pt>
                <c:pt idx="11">
                  <c:v>Proband 21</c:v>
                </c:pt>
                <c:pt idx="12">
                  <c:v>Proband 23</c:v>
                </c:pt>
                <c:pt idx="13">
                  <c:v>Proband 24</c:v>
                </c:pt>
                <c:pt idx="14">
                  <c:v>Proband 26</c:v>
                </c:pt>
                <c:pt idx="15">
                  <c:v>Referenzentwurf</c:v>
                </c:pt>
                <c:pt idx="16">
                  <c:v>Referenz - CAD</c:v>
                </c:pt>
              </c:strCache>
            </c:strRef>
          </c:cat>
          <c:val>
            <c:numRef>
              <c:f>Diagramme!$X$8:$AN$8</c:f>
              <c:numCache>
                <c:formatCode>General</c:formatCode>
                <c:ptCount val="17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0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FA-408C-9993-B31EEDF41485}"/>
            </c:ext>
          </c:extLst>
        </c:ser>
        <c:ser>
          <c:idx val="3"/>
          <c:order val="3"/>
          <c:tx>
            <c:strRef>
              <c:f>Diagramme!$W$9</c:f>
              <c:strCache>
                <c:ptCount val="1"/>
                <c:pt idx="0">
                  <c:v>Risikowert 3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Diagramme!$X$5:$AN$5</c:f>
              <c:strCache>
                <c:ptCount val="17"/>
                <c:pt idx="0">
                  <c:v>Proband 2</c:v>
                </c:pt>
                <c:pt idx="1">
                  <c:v>Proband 4</c:v>
                </c:pt>
                <c:pt idx="2">
                  <c:v>Proband 7</c:v>
                </c:pt>
                <c:pt idx="3">
                  <c:v>Proband 8</c:v>
                </c:pt>
                <c:pt idx="4">
                  <c:v>Proband 11</c:v>
                </c:pt>
                <c:pt idx="5">
                  <c:v>Proband 13</c:v>
                </c:pt>
                <c:pt idx="6">
                  <c:v>Proband 14</c:v>
                </c:pt>
                <c:pt idx="7">
                  <c:v>Proband 15</c:v>
                </c:pt>
                <c:pt idx="8">
                  <c:v>Proband 17</c:v>
                </c:pt>
                <c:pt idx="9">
                  <c:v>Proband 19</c:v>
                </c:pt>
                <c:pt idx="10">
                  <c:v>Proband 20</c:v>
                </c:pt>
                <c:pt idx="11">
                  <c:v>Proband 21</c:v>
                </c:pt>
                <c:pt idx="12">
                  <c:v>Proband 23</c:v>
                </c:pt>
                <c:pt idx="13">
                  <c:v>Proband 24</c:v>
                </c:pt>
                <c:pt idx="14">
                  <c:v>Proband 26</c:v>
                </c:pt>
                <c:pt idx="15">
                  <c:v>Referenzentwurf</c:v>
                </c:pt>
                <c:pt idx="16">
                  <c:v>Referenz - CAD</c:v>
                </c:pt>
              </c:strCache>
            </c:strRef>
          </c:cat>
          <c:val>
            <c:numRef>
              <c:f>Diagramme!$X$9:$AN$9</c:f>
              <c:numCache>
                <c:formatCode>General</c:formatCode>
                <c:ptCount val="17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FA-408C-9993-B31EEDF41485}"/>
            </c:ext>
          </c:extLst>
        </c:ser>
        <c:ser>
          <c:idx val="4"/>
          <c:order val="4"/>
          <c:tx>
            <c:strRef>
              <c:f>Diagramme!$W$10</c:f>
              <c:strCache>
                <c:ptCount val="1"/>
                <c:pt idx="0">
                  <c:v>Risikowert 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Diagramme!$X$5:$AN$5</c:f>
              <c:strCache>
                <c:ptCount val="17"/>
                <c:pt idx="0">
                  <c:v>Proband 2</c:v>
                </c:pt>
                <c:pt idx="1">
                  <c:v>Proband 4</c:v>
                </c:pt>
                <c:pt idx="2">
                  <c:v>Proband 7</c:v>
                </c:pt>
                <c:pt idx="3">
                  <c:v>Proband 8</c:v>
                </c:pt>
                <c:pt idx="4">
                  <c:v>Proband 11</c:v>
                </c:pt>
                <c:pt idx="5">
                  <c:v>Proband 13</c:v>
                </c:pt>
                <c:pt idx="6">
                  <c:v>Proband 14</c:v>
                </c:pt>
                <c:pt idx="7">
                  <c:v>Proband 15</c:v>
                </c:pt>
                <c:pt idx="8">
                  <c:v>Proband 17</c:v>
                </c:pt>
                <c:pt idx="9">
                  <c:v>Proband 19</c:v>
                </c:pt>
                <c:pt idx="10">
                  <c:v>Proband 20</c:v>
                </c:pt>
                <c:pt idx="11">
                  <c:v>Proband 21</c:v>
                </c:pt>
                <c:pt idx="12">
                  <c:v>Proband 23</c:v>
                </c:pt>
                <c:pt idx="13">
                  <c:v>Proband 24</c:v>
                </c:pt>
                <c:pt idx="14">
                  <c:v>Proband 26</c:v>
                </c:pt>
                <c:pt idx="15">
                  <c:v>Referenzentwurf</c:v>
                </c:pt>
                <c:pt idx="16">
                  <c:v>Referenz - CAD</c:v>
                </c:pt>
              </c:strCache>
            </c:strRef>
          </c:cat>
          <c:val>
            <c:numRef>
              <c:f>Diagramme!$X$10:$AN$10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FA-408C-9993-B31EEDF41485}"/>
            </c:ext>
          </c:extLst>
        </c:ser>
        <c:ser>
          <c:idx val="5"/>
          <c:order val="5"/>
          <c:tx>
            <c:strRef>
              <c:f>Diagramme!$W$11</c:f>
              <c:strCache>
                <c:ptCount val="1"/>
                <c:pt idx="0">
                  <c:v>Risikowert 5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Diagramme!$X$5:$AN$5</c:f>
              <c:strCache>
                <c:ptCount val="17"/>
                <c:pt idx="0">
                  <c:v>Proband 2</c:v>
                </c:pt>
                <c:pt idx="1">
                  <c:v>Proband 4</c:v>
                </c:pt>
                <c:pt idx="2">
                  <c:v>Proband 7</c:v>
                </c:pt>
                <c:pt idx="3">
                  <c:v>Proband 8</c:v>
                </c:pt>
                <c:pt idx="4">
                  <c:v>Proband 11</c:v>
                </c:pt>
                <c:pt idx="5">
                  <c:v>Proband 13</c:v>
                </c:pt>
                <c:pt idx="6">
                  <c:v>Proband 14</c:v>
                </c:pt>
                <c:pt idx="7">
                  <c:v>Proband 15</c:v>
                </c:pt>
                <c:pt idx="8">
                  <c:v>Proband 17</c:v>
                </c:pt>
                <c:pt idx="9">
                  <c:v>Proband 19</c:v>
                </c:pt>
                <c:pt idx="10">
                  <c:v>Proband 20</c:v>
                </c:pt>
                <c:pt idx="11">
                  <c:v>Proband 21</c:v>
                </c:pt>
                <c:pt idx="12">
                  <c:v>Proband 23</c:v>
                </c:pt>
                <c:pt idx="13">
                  <c:v>Proband 24</c:v>
                </c:pt>
                <c:pt idx="14">
                  <c:v>Proband 26</c:v>
                </c:pt>
                <c:pt idx="15">
                  <c:v>Referenzentwurf</c:v>
                </c:pt>
                <c:pt idx="16">
                  <c:v>Referenz - CAD</c:v>
                </c:pt>
              </c:strCache>
            </c:strRef>
          </c:cat>
          <c:val>
            <c:numRef>
              <c:f>Diagramme!$X$11:$AN$11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FA-408C-9993-B31EEDF41485}"/>
            </c:ext>
          </c:extLst>
        </c:ser>
        <c:ser>
          <c:idx val="6"/>
          <c:order val="6"/>
          <c:tx>
            <c:strRef>
              <c:f>Diagramme!$W$12</c:f>
              <c:strCache>
                <c:ptCount val="1"/>
                <c:pt idx="0">
                  <c:v>Risikowert 6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Diagramme!$X$5:$AN$5</c:f>
              <c:strCache>
                <c:ptCount val="17"/>
                <c:pt idx="0">
                  <c:v>Proband 2</c:v>
                </c:pt>
                <c:pt idx="1">
                  <c:v>Proband 4</c:v>
                </c:pt>
                <c:pt idx="2">
                  <c:v>Proband 7</c:v>
                </c:pt>
                <c:pt idx="3">
                  <c:v>Proband 8</c:v>
                </c:pt>
                <c:pt idx="4">
                  <c:v>Proband 11</c:v>
                </c:pt>
                <c:pt idx="5">
                  <c:v>Proband 13</c:v>
                </c:pt>
                <c:pt idx="6">
                  <c:v>Proband 14</c:v>
                </c:pt>
                <c:pt idx="7">
                  <c:v>Proband 15</c:v>
                </c:pt>
                <c:pt idx="8">
                  <c:v>Proband 17</c:v>
                </c:pt>
                <c:pt idx="9">
                  <c:v>Proband 19</c:v>
                </c:pt>
                <c:pt idx="10">
                  <c:v>Proband 20</c:v>
                </c:pt>
                <c:pt idx="11">
                  <c:v>Proband 21</c:v>
                </c:pt>
                <c:pt idx="12">
                  <c:v>Proband 23</c:v>
                </c:pt>
                <c:pt idx="13">
                  <c:v>Proband 24</c:v>
                </c:pt>
                <c:pt idx="14">
                  <c:v>Proband 26</c:v>
                </c:pt>
                <c:pt idx="15">
                  <c:v>Referenzentwurf</c:v>
                </c:pt>
                <c:pt idx="16">
                  <c:v>Referenz - CAD</c:v>
                </c:pt>
              </c:strCache>
            </c:strRef>
          </c:cat>
          <c:val>
            <c:numRef>
              <c:f>Diagramme!$X$12:$AN$12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5FA-408C-9993-B31EEDF41485}"/>
            </c:ext>
          </c:extLst>
        </c:ser>
        <c:ser>
          <c:idx val="7"/>
          <c:order val="7"/>
          <c:tx>
            <c:v>Risikowert 7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F748-449C-A635-62117CF24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4299632"/>
        <c:axId val="574301928"/>
      </c:barChart>
      <c:catAx>
        <c:axId val="57429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4301928"/>
        <c:crosses val="autoZero"/>
        <c:auto val="1"/>
        <c:lblAlgn val="ctr"/>
        <c:lblOffset val="100"/>
        <c:noMultiLvlLbl val="0"/>
      </c:catAx>
      <c:valAx>
        <c:axId val="574301928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Risiken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429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24</xdr:row>
      <xdr:rowOff>43028</xdr:rowOff>
    </xdr:from>
    <xdr:to>
      <xdr:col>2</xdr:col>
      <xdr:colOff>3711575</xdr:colOff>
      <xdr:row>45</xdr:row>
      <xdr:rowOff>92915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786353"/>
          <a:ext cx="6696075" cy="40535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24</xdr:row>
      <xdr:rowOff>43028</xdr:rowOff>
    </xdr:from>
    <xdr:to>
      <xdr:col>2</xdr:col>
      <xdr:colOff>3810000</xdr:colOff>
      <xdr:row>45</xdr:row>
      <xdr:rowOff>92915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786353"/>
          <a:ext cx="6696075" cy="40535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187324</xdr:colOff>
      <xdr:row>13</xdr:row>
      <xdr:rowOff>168274</xdr:rowOff>
    </xdr:from>
    <xdr:to>
      <xdr:col>16</xdr:col>
      <xdr:colOff>571500</xdr:colOff>
      <xdr:row>31</xdr:row>
      <xdr:rowOff>120650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142874</xdr:colOff>
      <xdr:row>14</xdr:row>
      <xdr:rowOff>66674</xdr:rowOff>
    </xdr:from>
    <xdr:to>
      <xdr:col>38</xdr:col>
      <xdr:colOff>47625</xdr:colOff>
      <xdr:row>30</xdr:row>
      <xdr:rowOff>47625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47625</xdr:colOff>
      <xdr:row>11</xdr:row>
      <xdr:rowOff>161925</xdr:rowOff>
    </xdr:from>
    <xdr:ext cx="1304762" cy="552381"/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104108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54</xdr:row>
      <xdr:rowOff>161925</xdr:rowOff>
    </xdr:from>
    <xdr:ext cx="1304762" cy="552381"/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144875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97</xdr:row>
      <xdr:rowOff>161925</xdr:rowOff>
    </xdr:from>
    <xdr:ext cx="1304762" cy="552381"/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309848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118</xdr:row>
      <xdr:rowOff>161925</xdr:rowOff>
    </xdr:from>
    <xdr:ext cx="1304762" cy="552381"/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352520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140</xdr:row>
      <xdr:rowOff>161925</xdr:rowOff>
    </xdr:from>
    <xdr:ext cx="1304762" cy="552381"/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352520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57150</xdr:colOff>
      <xdr:row>161</xdr:row>
      <xdr:rowOff>180975</xdr:rowOff>
    </xdr:from>
    <xdr:ext cx="1304762" cy="552381"/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29350" y="4769167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11</xdr:row>
      <xdr:rowOff>161925</xdr:rowOff>
    </xdr:from>
    <xdr:ext cx="1304762" cy="552381"/>
    <xdr:pic>
      <xdr:nvPicPr>
        <xdr:cNvPr id="15" name="Grafik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11825" y="309848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32</xdr:row>
      <xdr:rowOff>161925</xdr:rowOff>
    </xdr:from>
    <xdr:ext cx="1304762" cy="552381"/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32</xdr:row>
      <xdr:rowOff>161925</xdr:rowOff>
    </xdr:from>
    <xdr:ext cx="1304762" cy="552381"/>
    <xdr:pic>
      <xdr:nvPicPr>
        <xdr:cNvPr id="17" name="Grafik 16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75</xdr:row>
      <xdr:rowOff>161925</xdr:rowOff>
    </xdr:from>
    <xdr:ext cx="1304762" cy="552381"/>
    <xdr:pic>
      <xdr:nvPicPr>
        <xdr:cNvPr id="18" name="Grafik 17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63341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75</xdr:row>
      <xdr:rowOff>161925</xdr:rowOff>
    </xdr:from>
    <xdr:ext cx="1304762" cy="552381"/>
    <xdr:pic>
      <xdr:nvPicPr>
        <xdr:cNvPr id="19" name="Grafik 18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6334125"/>
          <a:ext cx="1304762" cy="552381"/>
        </a:xfrm>
        <a:prstGeom prst="rect">
          <a:avLst/>
        </a:prstGeom>
      </xdr:spPr>
    </xdr:pic>
    <xdr:clientData/>
  </xdr:oneCellAnchor>
  <xdr:oneCellAnchor>
    <xdr:from>
      <xdr:col>18</xdr:col>
      <xdr:colOff>47625</xdr:colOff>
      <xdr:row>11</xdr:row>
      <xdr:rowOff>161925</xdr:rowOff>
    </xdr:from>
    <xdr:ext cx="1304762" cy="552381"/>
    <xdr:pic>
      <xdr:nvPicPr>
        <xdr:cNvPr id="20" name="Grafik 19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18</xdr:col>
      <xdr:colOff>47625</xdr:colOff>
      <xdr:row>54</xdr:row>
      <xdr:rowOff>161925</xdr:rowOff>
    </xdr:from>
    <xdr:ext cx="1304762" cy="552381"/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10601325"/>
          <a:ext cx="1304762" cy="552381"/>
        </a:xfrm>
        <a:prstGeom prst="rect">
          <a:avLst/>
        </a:prstGeom>
      </xdr:spPr>
    </xdr:pic>
    <xdr:clientData/>
  </xdr:oneCellAnchor>
  <xdr:oneCellAnchor>
    <xdr:from>
      <xdr:col>18</xdr:col>
      <xdr:colOff>47625</xdr:colOff>
      <xdr:row>11</xdr:row>
      <xdr:rowOff>161925</xdr:rowOff>
    </xdr:from>
    <xdr:ext cx="1304762" cy="552381"/>
    <xdr:pic>
      <xdr:nvPicPr>
        <xdr:cNvPr id="22" name="Grafik 2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18</xdr:col>
      <xdr:colOff>47625</xdr:colOff>
      <xdr:row>32</xdr:row>
      <xdr:rowOff>161925</xdr:rowOff>
    </xdr:from>
    <xdr:ext cx="1304762" cy="552381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6334125"/>
          <a:ext cx="1304762" cy="552381"/>
        </a:xfrm>
        <a:prstGeom prst="rect">
          <a:avLst/>
        </a:prstGeom>
      </xdr:spPr>
    </xdr:pic>
    <xdr:clientData/>
  </xdr:oneCellAnchor>
  <xdr:oneCellAnchor>
    <xdr:from>
      <xdr:col>18</xdr:col>
      <xdr:colOff>47625</xdr:colOff>
      <xdr:row>32</xdr:row>
      <xdr:rowOff>161925</xdr:rowOff>
    </xdr:from>
    <xdr:ext cx="1304762" cy="552381"/>
    <xdr:pic>
      <xdr:nvPicPr>
        <xdr:cNvPr id="24" name="Grafik 23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6334125"/>
          <a:ext cx="1304762" cy="552381"/>
        </a:xfrm>
        <a:prstGeom prst="rect">
          <a:avLst/>
        </a:prstGeom>
      </xdr:spPr>
    </xdr:pic>
    <xdr:clientData/>
  </xdr:oneCellAnchor>
  <xdr:oneCellAnchor>
    <xdr:from>
      <xdr:col>18</xdr:col>
      <xdr:colOff>47625</xdr:colOff>
      <xdr:row>75</xdr:row>
      <xdr:rowOff>161925</xdr:rowOff>
    </xdr:from>
    <xdr:ext cx="1304762" cy="552381"/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14678025"/>
          <a:ext cx="1304762" cy="552381"/>
        </a:xfrm>
        <a:prstGeom prst="rect">
          <a:avLst/>
        </a:prstGeom>
      </xdr:spPr>
    </xdr:pic>
    <xdr:clientData/>
  </xdr:oneCellAnchor>
  <xdr:oneCellAnchor>
    <xdr:from>
      <xdr:col>18</xdr:col>
      <xdr:colOff>47625</xdr:colOff>
      <xdr:row>75</xdr:row>
      <xdr:rowOff>161925</xdr:rowOff>
    </xdr:from>
    <xdr:ext cx="1304762" cy="552381"/>
    <xdr:pic>
      <xdr:nvPicPr>
        <xdr:cNvPr id="26" name="Grafik 25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14678025"/>
          <a:ext cx="1304762" cy="552381"/>
        </a:xfrm>
        <a:prstGeom prst="rect">
          <a:avLst/>
        </a:prstGeom>
      </xdr:spPr>
    </xdr:pic>
    <xdr:clientData/>
  </xdr:oneCellAnchor>
  <xdr:oneCellAnchor>
    <xdr:from>
      <xdr:col>18</xdr:col>
      <xdr:colOff>47625</xdr:colOff>
      <xdr:row>97</xdr:row>
      <xdr:rowOff>161925</xdr:rowOff>
    </xdr:from>
    <xdr:ext cx="1304762" cy="552381"/>
    <xdr:pic>
      <xdr:nvPicPr>
        <xdr:cNvPr id="27" name="Grafik 26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18945225"/>
          <a:ext cx="1304762" cy="552381"/>
        </a:xfrm>
        <a:prstGeom prst="rect">
          <a:avLst/>
        </a:prstGeom>
      </xdr:spPr>
    </xdr:pic>
    <xdr:clientData/>
  </xdr:oneCellAnchor>
  <xdr:oneCellAnchor>
    <xdr:from>
      <xdr:col>18</xdr:col>
      <xdr:colOff>47625</xdr:colOff>
      <xdr:row>140</xdr:row>
      <xdr:rowOff>161925</xdr:rowOff>
    </xdr:from>
    <xdr:ext cx="1304762" cy="552381"/>
    <xdr:pic>
      <xdr:nvPicPr>
        <xdr:cNvPr id="28" name="Grafik 27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27289125"/>
          <a:ext cx="1304762" cy="55238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O236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9" sqref="D9"/>
    </sheetView>
  </sheetViews>
  <sheetFormatPr baseColWidth="10" defaultRowHeight="15" x14ac:dyDescent="0.25"/>
  <cols>
    <col min="3" max="3" width="46" customWidth="1"/>
    <col min="4" max="4" width="13.85546875" style="76" customWidth="1"/>
    <col min="5" max="5" width="25.7109375" style="76" customWidth="1"/>
    <col min="6" max="6" width="17.140625" style="76" customWidth="1"/>
    <col min="7" max="7" width="18.5703125" style="76" customWidth="1"/>
    <col min="8" max="8" width="17" style="76" customWidth="1"/>
    <col min="9" max="9" width="14.85546875" style="76" customWidth="1"/>
    <col min="10" max="10" width="20.7109375" style="76" customWidth="1"/>
    <col min="12" max="12" width="8.42578125" customWidth="1"/>
    <col min="13" max="13" width="50.85546875" customWidth="1"/>
    <col min="14" max="14" width="10.5703125" customWidth="1"/>
    <col min="15" max="15" width="16.85546875" customWidth="1"/>
  </cols>
  <sheetData>
    <row r="2" spans="2:15" ht="21" x14ac:dyDescent="0.35">
      <c r="B2" s="168" t="s">
        <v>203</v>
      </c>
      <c r="C2" s="168"/>
      <c r="D2" s="168"/>
      <c r="E2" s="168"/>
      <c r="F2" s="168"/>
      <c r="G2" s="168"/>
      <c r="H2" s="168"/>
      <c r="I2" s="168"/>
      <c r="J2" s="168"/>
      <c r="K2" s="168"/>
    </row>
    <row r="3" spans="2:15" ht="21" x14ac:dyDescent="0.35">
      <c r="B3" s="78" t="s">
        <v>208</v>
      </c>
    </row>
    <row r="4" spans="2:15" ht="21.75" thickBot="1" x14ac:dyDescent="0.4">
      <c r="B4" s="78" t="s">
        <v>206</v>
      </c>
    </row>
    <row r="5" spans="2:15" ht="42.75" customHeight="1" x14ac:dyDescent="0.25">
      <c r="B5" s="171" t="s">
        <v>205</v>
      </c>
      <c r="C5" s="160" t="s">
        <v>190</v>
      </c>
      <c r="D5" s="89" t="s">
        <v>191</v>
      </c>
      <c r="E5" s="89" t="s">
        <v>199</v>
      </c>
      <c r="F5" s="89" t="s">
        <v>192</v>
      </c>
      <c r="G5" s="90" t="s">
        <v>193</v>
      </c>
      <c r="H5" s="89" t="s">
        <v>204</v>
      </c>
      <c r="I5" s="89" t="s">
        <v>196</v>
      </c>
      <c r="J5" s="89" t="s">
        <v>197</v>
      </c>
      <c r="K5" s="89" t="s">
        <v>198</v>
      </c>
      <c r="L5" s="169" t="s">
        <v>210</v>
      </c>
      <c r="M5" s="162" t="s">
        <v>211</v>
      </c>
      <c r="N5" s="164" t="s">
        <v>216</v>
      </c>
      <c r="O5" s="166" t="s">
        <v>215</v>
      </c>
    </row>
    <row r="6" spans="2:15" ht="15.75" thickBot="1" x14ac:dyDescent="0.3">
      <c r="B6" s="172"/>
      <c r="C6" s="161"/>
      <c r="D6" s="96" t="s">
        <v>200</v>
      </c>
      <c r="E6" s="96" t="s">
        <v>201</v>
      </c>
      <c r="F6" s="96" t="s">
        <v>202</v>
      </c>
      <c r="G6" s="96" t="s">
        <v>194</v>
      </c>
      <c r="H6" s="96" t="s">
        <v>195</v>
      </c>
      <c r="I6" s="96" t="s">
        <v>232</v>
      </c>
      <c r="J6" s="96" t="s">
        <v>202</v>
      </c>
      <c r="K6" s="97"/>
      <c r="L6" s="170"/>
      <c r="M6" s="163"/>
      <c r="N6" s="165"/>
      <c r="O6" s="167"/>
    </row>
    <row r="7" spans="2:15" x14ac:dyDescent="0.25">
      <c r="B7" s="159">
        <v>2</v>
      </c>
      <c r="C7" s="79" t="s">
        <v>157</v>
      </c>
      <c r="D7" s="80">
        <v>2</v>
      </c>
      <c r="E7" s="80">
        <v>12</v>
      </c>
      <c r="F7" s="80">
        <v>4</v>
      </c>
      <c r="G7" s="80">
        <v>2</v>
      </c>
      <c r="H7" s="80">
        <v>0</v>
      </c>
      <c r="I7" s="80">
        <v>4</v>
      </c>
      <c r="J7" s="80">
        <v>0</v>
      </c>
      <c r="K7" s="80">
        <f t="shared" ref="K7:K63" si="0">D7*(SUM(E7:J7))</f>
        <v>44</v>
      </c>
      <c r="L7" s="81">
        <f>IF(K7=0,"",IF(K7&lt;20,1,IF(K7&lt;50,2,IF(K7&lt;100,3,IF(K7&gt;99.99,4)))))</f>
        <v>2</v>
      </c>
      <c r="M7" s="100"/>
      <c r="N7" s="107"/>
      <c r="O7" s="108"/>
    </row>
    <row r="8" spans="2:15" x14ac:dyDescent="0.25">
      <c r="B8" s="157"/>
      <c r="C8" s="82" t="s">
        <v>158</v>
      </c>
      <c r="D8" s="83">
        <v>1</v>
      </c>
      <c r="E8" s="83">
        <v>6</v>
      </c>
      <c r="F8" s="83">
        <v>0</v>
      </c>
      <c r="G8" s="83">
        <v>0</v>
      </c>
      <c r="H8" s="83">
        <v>0</v>
      </c>
      <c r="I8" s="83">
        <v>2</v>
      </c>
      <c r="J8" s="83">
        <v>0</v>
      </c>
      <c r="K8" s="77">
        <f t="shared" si="0"/>
        <v>8</v>
      </c>
      <c r="L8" s="84">
        <f>IF(K8=0,"",IF(K8&lt;20,1,IF(K8&lt;50,2,IF(K8&lt;100,3,IF(K8&gt;99.99,4)))))</f>
        <v>1</v>
      </c>
      <c r="M8" s="94"/>
      <c r="N8" s="109"/>
      <c r="O8" s="110"/>
    </row>
    <row r="9" spans="2:15" x14ac:dyDescent="0.25">
      <c r="B9" s="157"/>
      <c r="C9" s="82" t="s">
        <v>159</v>
      </c>
      <c r="D9" s="83">
        <v>1</v>
      </c>
      <c r="E9" s="83">
        <v>3</v>
      </c>
      <c r="F9" s="83">
        <v>0</v>
      </c>
      <c r="G9" s="83">
        <v>0</v>
      </c>
      <c r="H9" s="83">
        <v>0</v>
      </c>
      <c r="I9" s="83">
        <v>2</v>
      </c>
      <c r="J9" s="83">
        <v>0</v>
      </c>
      <c r="K9" s="77">
        <f t="shared" si="0"/>
        <v>5</v>
      </c>
      <c r="L9" s="84">
        <f t="shared" ref="L9:L72" si="1">IF(K9=0,"",IF(K9&lt;20,1,IF(K9&lt;50,2,IF(K9&lt;100,3,IF(K9&gt;99.99,4)))))</f>
        <v>1</v>
      </c>
      <c r="M9" s="94"/>
      <c r="N9" s="109"/>
      <c r="O9" s="110"/>
    </row>
    <row r="10" spans="2:15" x14ac:dyDescent="0.25">
      <c r="B10" s="157"/>
      <c r="C10" s="82" t="s">
        <v>160</v>
      </c>
      <c r="D10" s="83">
        <v>1</v>
      </c>
      <c r="E10" s="83">
        <v>14</v>
      </c>
      <c r="F10" s="83">
        <v>2</v>
      </c>
      <c r="G10" s="83">
        <v>2</v>
      </c>
      <c r="H10" s="83">
        <v>0</v>
      </c>
      <c r="I10" s="83">
        <v>2</v>
      </c>
      <c r="J10" s="83">
        <v>0</v>
      </c>
      <c r="K10" s="77">
        <f t="shared" si="0"/>
        <v>20</v>
      </c>
      <c r="L10" s="84">
        <f t="shared" si="1"/>
        <v>2</v>
      </c>
      <c r="M10" s="94"/>
      <c r="N10" s="109"/>
      <c r="O10" s="110"/>
    </row>
    <row r="11" spans="2:15" x14ac:dyDescent="0.25">
      <c r="B11" s="157"/>
      <c r="C11" s="82" t="s">
        <v>161</v>
      </c>
      <c r="D11" s="83">
        <v>1</v>
      </c>
      <c r="E11" s="83">
        <v>2</v>
      </c>
      <c r="F11" s="83">
        <v>2</v>
      </c>
      <c r="G11" s="83">
        <v>1</v>
      </c>
      <c r="H11" s="83">
        <v>0</v>
      </c>
      <c r="I11" s="83">
        <v>2</v>
      </c>
      <c r="J11" s="83">
        <v>0</v>
      </c>
      <c r="K11" s="77">
        <f t="shared" si="0"/>
        <v>7</v>
      </c>
      <c r="L11" s="84">
        <f t="shared" si="1"/>
        <v>1</v>
      </c>
      <c r="M11" s="94"/>
      <c r="N11" s="109"/>
      <c r="O11" s="110"/>
    </row>
    <row r="12" spans="2:15" x14ac:dyDescent="0.25">
      <c r="B12" s="157"/>
      <c r="C12" s="82" t="s">
        <v>162</v>
      </c>
      <c r="D12" s="83">
        <v>1</v>
      </c>
      <c r="E12" s="83">
        <v>2</v>
      </c>
      <c r="F12" s="83">
        <v>2</v>
      </c>
      <c r="G12" s="83">
        <v>1</v>
      </c>
      <c r="H12" s="83">
        <v>0</v>
      </c>
      <c r="I12" s="83">
        <v>4</v>
      </c>
      <c r="J12" s="83">
        <v>0</v>
      </c>
      <c r="K12" s="77">
        <f t="shared" si="0"/>
        <v>9</v>
      </c>
      <c r="L12" s="84">
        <f t="shared" si="1"/>
        <v>1</v>
      </c>
      <c r="M12" s="94"/>
      <c r="N12" s="109"/>
      <c r="O12" s="110"/>
    </row>
    <row r="13" spans="2:15" x14ac:dyDescent="0.25">
      <c r="B13" s="157"/>
      <c r="C13" s="82" t="s">
        <v>163</v>
      </c>
      <c r="D13" s="83">
        <v>1</v>
      </c>
      <c r="E13" s="83">
        <v>30</v>
      </c>
      <c r="F13" s="83">
        <v>4</v>
      </c>
      <c r="G13" s="83">
        <v>1</v>
      </c>
      <c r="H13" s="83">
        <v>2</v>
      </c>
      <c r="I13" s="83">
        <v>4</v>
      </c>
      <c r="J13" s="83">
        <v>0</v>
      </c>
      <c r="K13" s="77">
        <f t="shared" si="0"/>
        <v>41</v>
      </c>
      <c r="L13" s="84">
        <f t="shared" si="1"/>
        <v>2</v>
      </c>
      <c r="M13" s="94"/>
      <c r="N13" s="109"/>
      <c r="O13" s="110"/>
    </row>
    <row r="14" spans="2:15" x14ac:dyDescent="0.25">
      <c r="B14" s="157"/>
      <c r="C14" s="82" t="s">
        <v>164</v>
      </c>
      <c r="D14" s="83">
        <v>1</v>
      </c>
      <c r="E14" s="83">
        <v>8</v>
      </c>
      <c r="F14" s="83">
        <v>2</v>
      </c>
      <c r="G14" s="83">
        <v>1</v>
      </c>
      <c r="H14" s="83">
        <v>2</v>
      </c>
      <c r="I14" s="83">
        <v>4</v>
      </c>
      <c r="J14" s="83">
        <v>0</v>
      </c>
      <c r="K14" s="77">
        <f t="shared" si="0"/>
        <v>17</v>
      </c>
      <c r="L14" s="84">
        <f t="shared" si="1"/>
        <v>1</v>
      </c>
      <c r="M14" s="94"/>
      <c r="N14" s="109"/>
      <c r="O14" s="110"/>
    </row>
    <row r="15" spans="2:15" x14ac:dyDescent="0.25">
      <c r="B15" s="157"/>
      <c r="C15" s="82" t="s">
        <v>165</v>
      </c>
      <c r="D15" s="83">
        <v>1</v>
      </c>
      <c r="E15" s="83">
        <v>12</v>
      </c>
      <c r="F15" s="83">
        <v>2</v>
      </c>
      <c r="G15" s="83">
        <v>0</v>
      </c>
      <c r="H15" s="83">
        <v>0</v>
      </c>
      <c r="I15" s="83">
        <v>2</v>
      </c>
      <c r="J15" s="83">
        <v>0</v>
      </c>
      <c r="K15" s="77">
        <f t="shared" si="0"/>
        <v>16</v>
      </c>
      <c r="L15" s="84">
        <f t="shared" si="1"/>
        <v>1</v>
      </c>
      <c r="M15" s="94"/>
      <c r="N15" s="109"/>
      <c r="O15" s="110"/>
    </row>
    <row r="16" spans="2:15" x14ac:dyDescent="0.25">
      <c r="B16" s="157"/>
      <c r="C16" s="91" t="s">
        <v>166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f t="shared" si="0"/>
        <v>0</v>
      </c>
      <c r="L16" s="84" t="str">
        <f t="shared" si="1"/>
        <v/>
      </c>
      <c r="M16" s="94" t="s">
        <v>213</v>
      </c>
      <c r="N16" s="109"/>
      <c r="O16" s="110"/>
    </row>
    <row r="17" spans="2:15" x14ac:dyDescent="0.25">
      <c r="B17" s="157"/>
      <c r="C17" s="82" t="s">
        <v>167</v>
      </c>
      <c r="D17" s="83">
        <v>1</v>
      </c>
      <c r="E17" s="83">
        <v>6</v>
      </c>
      <c r="F17" s="83">
        <v>2</v>
      </c>
      <c r="G17" s="83">
        <v>1</v>
      </c>
      <c r="H17" s="83">
        <v>0</v>
      </c>
      <c r="I17" s="83">
        <v>2</v>
      </c>
      <c r="J17" s="83">
        <v>0</v>
      </c>
      <c r="K17" s="77">
        <f t="shared" si="0"/>
        <v>11</v>
      </c>
      <c r="L17" s="84">
        <f t="shared" si="1"/>
        <v>1</v>
      </c>
      <c r="M17" s="94"/>
      <c r="N17" s="109"/>
      <c r="O17" s="110"/>
    </row>
    <row r="18" spans="2:15" ht="15.75" thickBot="1" x14ac:dyDescent="0.3">
      <c r="B18" s="158"/>
      <c r="C18" s="102" t="s">
        <v>168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4">
        <f t="shared" si="0"/>
        <v>0</v>
      </c>
      <c r="L18" s="88" t="str">
        <f t="shared" si="1"/>
        <v/>
      </c>
      <c r="M18" s="105" t="s">
        <v>214</v>
      </c>
      <c r="N18" s="106">
        <f>SUM(K7:K18)</f>
        <v>178</v>
      </c>
      <c r="O18" s="111">
        <f>N18/10</f>
        <v>17.8</v>
      </c>
    </row>
    <row r="19" spans="2:15" x14ac:dyDescent="0.25">
      <c r="B19" s="156">
        <v>4</v>
      </c>
      <c r="C19" s="17" t="s">
        <v>157</v>
      </c>
      <c r="D19" s="77">
        <v>3</v>
      </c>
      <c r="E19" s="77">
        <v>7.5</v>
      </c>
      <c r="F19" s="77">
        <v>2</v>
      </c>
      <c r="G19" s="77">
        <v>2</v>
      </c>
      <c r="H19" s="77">
        <v>0</v>
      </c>
      <c r="I19" s="77">
        <v>4</v>
      </c>
      <c r="J19" s="77">
        <v>0</v>
      </c>
      <c r="K19" s="77">
        <f t="shared" si="0"/>
        <v>46.5</v>
      </c>
      <c r="L19" s="98">
        <f t="shared" si="1"/>
        <v>2</v>
      </c>
      <c r="M19" s="100"/>
      <c r="N19" s="109"/>
      <c r="O19" s="110"/>
    </row>
    <row r="20" spans="2:15" x14ac:dyDescent="0.25">
      <c r="B20" s="157"/>
      <c r="C20" s="82" t="s">
        <v>158</v>
      </c>
      <c r="D20" s="83">
        <v>1</v>
      </c>
      <c r="E20" s="83">
        <v>6</v>
      </c>
      <c r="F20" s="83">
        <v>0</v>
      </c>
      <c r="G20" s="83">
        <v>2</v>
      </c>
      <c r="H20" s="83">
        <v>0</v>
      </c>
      <c r="I20" s="83">
        <v>2</v>
      </c>
      <c r="J20" s="83">
        <v>0</v>
      </c>
      <c r="K20" s="77">
        <f t="shared" si="0"/>
        <v>10</v>
      </c>
      <c r="L20" s="84">
        <f t="shared" si="1"/>
        <v>1</v>
      </c>
      <c r="M20" s="94"/>
      <c r="N20" s="109"/>
      <c r="O20" s="110"/>
    </row>
    <row r="21" spans="2:15" x14ac:dyDescent="0.25">
      <c r="B21" s="157"/>
      <c r="C21" s="82" t="s">
        <v>159</v>
      </c>
      <c r="D21" s="83">
        <v>1</v>
      </c>
      <c r="E21" s="83">
        <v>3</v>
      </c>
      <c r="F21" s="83">
        <v>0</v>
      </c>
      <c r="G21" s="83">
        <v>0</v>
      </c>
      <c r="H21" s="83">
        <v>0</v>
      </c>
      <c r="I21" s="83">
        <v>2</v>
      </c>
      <c r="J21" s="83">
        <v>0</v>
      </c>
      <c r="K21" s="77">
        <f t="shared" si="0"/>
        <v>5</v>
      </c>
      <c r="L21" s="84">
        <f t="shared" si="1"/>
        <v>1</v>
      </c>
      <c r="M21" s="94"/>
      <c r="N21" s="109"/>
      <c r="O21" s="110"/>
    </row>
    <row r="22" spans="2:15" x14ac:dyDescent="0.25">
      <c r="B22" s="157"/>
      <c r="C22" s="82" t="s">
        <v>160</v>
      </c>
      <c r="D22" s="83">
        <v>1</v>
      </c>
      <c r="E22" s="83">
        <v>14</v>
      </c>
      <c r="F22" s="83">
        <v>2</v>
      </c>
      <c r="G22" s="83">
        <v>3</v>
      </c>
      <c r="H22" s="83">
        <v>0</v>
      </c>
      <c r="I22" s="83">
        <v>4</v>
      </c>
      <c r="J22" s="83">
        <v>0</v>
      </c>
      <c r="K22" s="77">
        <f t="shared" si="0"/>
        <v>23</v>
      </c>
      <c r="L22" s="84">
        <f t="shared" si="1"/>
        <v>2</v>
      </c>
      <c r="M22" s="94"/>
      <c r="N22" s="109"/>
      <c r="O22" s="110"/>
    </row>
    <row r="23" spans="2:15" x14ac:dyDescent="0.25">
      <c r="B23" s="157"/>
      <c r="C23" s="82" t="s">
        <v>161</v>
      </c>
      <c r="D23" s="83">
        <v>1</v>
      </c>
      <c r="E23" s="83">
        <v>2</v>
      </c>
      <c r="F23" s="83">
        <v>2</v>
      </c>
      <c r="G23" s="83">
        <v>1</v>
      </c>
      <c r="H23" s="83">
        <v>0</v>
      </c>
      <c r="I23" s="83">
        <v>4</v>
      </c>
      <c r="J23" s="83">
        <v>0</v>
      </c>
      <c r="K23" s="77">
        <f t="shared" si="0"/>
        <v>9</v>
      </c>
      <c r="L23" s="84">
        <f t="shared" si="1"/>
        <v>1</v>
      </c>
      <c r="M23" s="94"/>
      <c r="N23" s="109"/>
      <c r="O23" s="110"/>
    </row>
    <row r="24" spans="2:15" x14ac:dyDescent="0.25">
      <c r="B24" s="157"/>
      <c r="C24" s="82" t="s">
        <v>162</v>
      </c>
      <c r="D24" s="83">
        <v>1</v>
      </c>
      <c r="E24" s="83">
        <v>2</v>
      </c>
      <c r="F24" s="83">
        <v>2</v>
      </c>
      <c r="G24" s="83">
        <v>1</v>
      </c>
      <c r="H24" s="83">
        <v>0</v>
      </c>
      <c r="I24" s="83">
        <v>2</v>
      </c>
      <c r="J24" s="83">
        <v>0</v>
      </c>
      <c r="K24" s="77">
        <f t="shared" si="0"/>
        <v>7</v>
      </c>
      <c r="L24" s="84">
        <f t="shared" si="1"/>
        <v>1</v>
      </c>
      <c r="M24" s="94"/>
      <c r="N24" s="109"/>
      <c r="O24" s="110"/>
    </row>
    <row r="25" spans="2:15" x14ac:dyDescent="0.25">
      <c r="B25" s="157"/>
      <c r="C25" s="82" t="s">
        <v>163</v>
      </c>
      <c r="D25" s="83">
        <v>1</v>
      </c>
      <c r="E25" s="83">
        <v>30</v>
      </c>
      <c r="F25" s="83">
        <v>4</v>
      </c>
      <c r="G25" s="83">
        <v>1</v>
      </c>
      <c r="H25" s="83">
        <v>2</v>
      </c>
      <c r="I25" s="83">
        <v>4</v>
      </c>
      <c r="J25" s="83">
        <v>0</v>
      </c>
      <c r="K25" s="77">
        <f t="shared" si="0"/>
        <v>41</v>
      </c>
      <c r="L25" s="84">
        <f t="shared" si="1"/>
        <v>2</v>
      </c>
      <c r="M25" s="94"/>
      <c r="N25" s="109"/>
      <c r="O25" s="110"/>
    </row>
    <row r="26" spans="2:15" x14ac:dyDescent="0.25">
      <c r="B26" s="157"/>
      <c r="C26" s="82" t="s">
        <v>164</v>
      </c>
      <c r="D26" s="83">
        <v>1</v>
      </c>
      <c r="E26" s="83">
        <v>8</v>
      </c>
      <c r="F26" s="83">
        <v>2</v>
      </c>
      <c r="G26" s="83">
        <v>1</v>
      </c>
      <c r="H26" s="83">
        <v>2</v>
      </c>
      <c r="I26" s="83">
        <v>4</v>
      </c>
      <c r="J26" s="83">
        <v>0</v>
      </c>
      <c r="K26" s="77">
        <f t="shared" si="0"/>
        <v>17</v>
      </c>
      <c r="L26" s="84">
        <f t="shared" si="1"/>
        <v>1</v>
      </c>
      <c r="M26" s="94"/>
      <c r="N26" s="109"/>
      <c r="O26" s="110"/>
    </row>
    <row r="27" spans="2:15" x14ac:dyDescent="0.25">
      <c r="B27" s="157"/>
      <c r="C27" s="82" t="s">
        <v>165</v>
      </c>
      <c r="D27" s="83">
        <v>1</v>
      </c>
      <c r="E27" s="83">
        <v>6</v>
      </c>
      <c r="F27" s="83">
        <v>2</v>
      </c>
      <c r="G27" s="83">
        <v>0</v>
      </c>
      <c r="H27" s="83">
        <v>0</v>
      </c>
      <c r="I27" s="83">
        <v>2</v>
      </c>
      <c r="J27" s="83">
        <v>0</v>
      </c>
      <c r="K27" s="77">
        <f t="shared" si="0"/>
        <v>10</v>
      </c>
      <c r="L27" s="84">
        <f t="shared" si="1"/>
        <v>1</v>
      </c>
      <c r="M27" s="94"/>
      <c r="N27" s="109"/>
      <c r="O27" s="110"/>
    </row>
    <row r="28" spans="2:15" x14ac:dyDescent="0.25">
      <c r="B28" s="157"/>
      <c r="C28" s="91" t="s">
        <v>166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K28" s="93">
        <f t="shared" si="0"/>
        <v>0</v>
      </c>
      <c r="L28" s="84" t="str">
        <f t="shared" si="1"/>
        <v/>
      </c>
      <c r="M28" s="94" t="s">
        <v>213</v>
      </c>
      <c r="N28" s="109"/>
      <c r="O28" s="110"/>
    </row>
    <row r="29" spans="2:15" x14ac:dyDescent="0.25">
      <c r="B29" s="157"/>
      <c r="C29" s="91" t="s">
        <v>167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3">
        <f t="shared" si="0"/>
        <v>0</v>
      </c>
      <c r="L29" s="84" t="str">
        <f t="shared" si="1"/>
        <v/>
      </c>
      <c r="M29" s="94" t="s">
        <v>212</v>
      </c>
      <c r="N29" s="109"/>
      <c r="O29" s="110"/>
    </row>
    <row r="30" spans="2:15" ht="15.75" thickBot="1" x14ac:dyDescent="0.3">
      <c r="B30" s="158"/>
      <c r="C30" s="85" t="s">
        <v>168</v>
      </c>
      <c r="D30" s="86">
        <v>1</v>
      </c>
      <c r="E30" s="86">
        <v>11</v>
      </c>
      <c r="F30" s="86">
        <v>2</v>
      </c>
      <c r="G30" s="86">
        <v>2</v>
      </c>
      <c r="H30" s="86">
        <v>0</v>
      </c>
      <c r="I30" s="86">
        <v>6</v>
      </c>
      <c r="J30" s="86">
        <v>0</v>
      </c>
      <c r="K30" s="87">
        <f t="shared" si="0"/>
        <v>21</v>
      </c>
      <c r="L30" s="88">
        <f t="shared" si="1"/>
        <v>2</v>
      </c>
      <c r="M30" s="95"/>
      <c r="N30" s="106">
        <f>SUM(K19:K30)</f>
        <v>189.5</v>
      </c>
      <c r="O30" s="111">
        <f>N30/10</f>
        <v>18.95</v>
      </c>
    </row>
    <row r="31" spans="2:15" x14ac:dyDescent="0.25">
      <c r="B31" s="159">
        <v>7</v>
      </c>
      <c r="C31" s="79" t="s">
        <v>157</v>
      </c>
      <c r="D31" s="80">
        <v>2</v>
      </c>
      <c r="E31" s="80">
        <v>7.5</v>
      </c>
      <c r="F31" s="80">
        <v>2</v>
      </c>
      <c r="G31" s="80">
        <v>1</v>
      </c>
      <c r="H31" s="80">
        <v>0</v>
      </c>
      <c r="I31" s="80">
        <v>2</v>
      </c>
      <c r="J31" s="80">
        <v>0</v>
      </c>
      <c r="K31" s="80">
        <f t="shared" si="0"/>
        <v>25</v>
      </c>
      <c r="L31" s="81">
        <f t="shared" si="1"/>
        <v>2</v>
      </c>
      <c r="M31" s="100"/>
      <c r="N31" s="109"/>
      <c r="O31" s="110"/>
    </row>
    <row r="32" spans="2:15" x14ac:dyDescent="0.25">
      <c r="B32" s="157"/>
      <c r="C32" s="82" t="s">
        <v>158</v>
      </c>
      <c r="D32" s="83">
        <v>1</v>
      </c>
      <c r="E32" s="83">
        <v>6</v>
      </c>
      <c r="F32" s="83">
        <v>0</v>
      </c>
      <c r="G32" s="83">
        <v>0</v>
      </c>
      <c r="H32" s="83">
        <v>0</v>
      </c>
      <c r="I32" s="83">
        <v>2</v>
      </c>
      <c r="J32" s="83">
        <v>0</v>
      </c>
      <c r="K32" s="77">
        <f t="shared" si="0"/>
        <v>8</v>
      </c>
      <c r="L32" s="84">
        <f t="shared" si="1"/>
        <v>1</v>
      </c>
      <c r="M32" s="94"/>
      <c r="N32" s="109"/>
      <c r="O32" s="110"/>
    </row>
    <row r="33" spans="2:15" x14ac:dyDescent="0.25">
      <c r="B33" s="157"/>
      <c r="C33" s="82" t="s">
        <v>159</v>
      </c>
      <c r="D33" s="83">
        <v>1</v>
      </c>
      <c r="E33" s="83">
        <v>6</v>
      </c>
      <c r="F33" s="83">
        <v>0</v>
      </c>
      <c r="G33" s="83">
        <v>2</v>
      </c>
      <c r="H33" s="83">
        <v>0</v>
      </c>
      <c r="I33" s="83">
        <v>2</v>
      </c>
      <c r="J33" s="83">
        <v>0</v>
      </c>
      <c r="K33" s="77">
        <f t="shared" si="0"/>
        <v>10</v>
      </c>
      <c r="L33" s="84">
        <f t="shared" si="1"/>
        <v>1</v>
      </c>
      <c r="M33" s="94"/>
      <c r="N33" s="109"/>
      <c r="O33" s="110"/>
    </row>
    <row r="34" spans="2:15" x14ac:dyDescent="0.25">
      <c r="B34" s="157"/>
      <c r="C34" s="82" t="s">
        <v>160</v>
      </c>
      <c r="D34" s="83">
        <v>1</v>
      </c>
      <c r="E34" s="83">
        <v>14</v>
      </c>
      <c r="F34" s="83">
        <v>2</v>
      </c>
      <c r="G34" s="83">
        <v>2</v>
      </c>
      <c r="H34" s="83">
        <v>0</v>
      </c>
      <c r="I34" s="83">
        <v>4</v>
      </c>
      <c r="J34" s="83">
        <v>0</v>
      </c>
      <c r="K34" s="77">
        <f t="shared" si="0"/>
        <v>22</v>
      </c>
      <c r="L34" s="84">
        <f t="shared" si="1"/>
        <v>2</v>
      </c>
      <c r="M34" s="94"/>
      <c r="N34" s="109"/>
      <c r="O34" s="110"/>
    </row>
    <row r="35" spans="2:15" x14ac:dyDescent="0.25">
      <c r="B35" s="157"/>
      <c r="C35" s="82" t="s">
        <v>161</v>
      </c>
      <c r="D35" s="83">
        <v>1</v>
      </c>
      <c r="E35" s="83">
        <v>2</v>
      </c>
      <c r="F35" s="83">
        <v>2</v>
      </c>
      <c r="G35" s="83">
        <v>1</v>
      </c>
      <c r="H35" s="83">
        <v>0</v>
      </c>
      <c r="I35" s="83">
        <v>2</v>
      </c>
      <c r="J35" s="83">
        <v>0</v>
      </c>
      <c r="K35" s="77">
        <f t="shared" si="0"/>
        <v>7</v>
      </c>
      <c r="L35" s="84">
        <f t="shared" si="1"/>
        <v>1</v>
      </c>
      <c r="M35" s="94"/>
      <c r="N35" s="109"/>
      <c r="O35" s="110"/>
    </row>
    <row r="36" spans="2:15" x14ac:dyDescent="0.25">
      <c r="B36" s="157"/>
      <c r="C36" s="82" t="s">
        <v>162</v>
      </c>
      <c r="D36" s="83">
        <v>1</v>
      </c>
      <c r="E36" s="83">
        <v>2</v>
      </c>
      <c r="F36" s="83">
        <v>2</v>
      </c>
      <c r="G36" s="83">
        <v>1</v>
      </c>
      <c r="H36" s="83">
        <v>0</v>
      </c>
      <c r="I36" s="83">
        <v>2</v>
      </c>
      <c r="J36" s="83">
        <v>0</v>
      </c>
      <c r="K36" s="77">
        <f t="shared" si="0"/>
        <v>7</v>
      </c>
      <c r="L36" s="84">
        <f t="shared" si="1"/>
        <v>1</v>
      </c>
      <c r="M36" s="94"/>
      <c r="N36" s="109"/>
      <c r="O36" s="110"/>
    </row>
    <row r="37" spans="2:15" x14ac:dyDescent="0.25">
      <c r="B37" s="157"/>
      <c r="C37" s="82" t="s">
        <v>163</v>
      </c>
      <c r="D37" s="83">
        <v>1</v>
      </c>
      <c r="E37" s="83">
        <v>30</v>
      </c>
      <c r="F37" s="83">
        <v>4</v>
      </c>
      <c r="G37" s="83">
        <v>1</v>
      </c>
      <c r="H37" s="83">
        <v>2</v>
      </c>
      <c r="I37" s="83">
        <v>4</v>
      </c>
      <c r="J37" s="83">
        <v>0</v>
      </c>
      <c r="K37" s="77">
        <f t="shared" si="0"/>
        <v>41</v>
      </c>
      <c r="L37" s="84">
        <f t="shared" si="1"/>
        <v>2</v>
      </c>
      <c r="M37" s="94"/>
      <c r="N37" s="109"/>
      <c r="O37" s="110"/>
    </row>
    <row r="38" spans="2:15" x14ac:dyDescent="0.25">
      <c r="B38" s="157"/>
      <c r="C38" s="82" t="s">
        <v>164</v>
      </c>
      <c r="D38" s="83">
        <v>1</v>
      </c>
      <c r="E38" s="83">
        <v>8</v>
      </c>
      <c r="F38" s="83">
        <v>2</v>
      </c>
      <c r="G38" s="83">
        <v>1</v>
      </c>
      <c r="H38" s="83">
        <v>2</v>
      </c>
      <c r="I38" s="83">
        <v>4</v>
      </c>
      <c r="J38" s="83">
        <v>0</v>
      </c>
      <c r="K38" s="77">
        <f t="shared" si="0"/>
        <v>17</v>
      </c>
      <c r="L38" s="84">
        <f t="shared" si="1"/>
        <v>1</v>
      </c>
      <c r="M38" s="94"/>
      <c r="N38" s="109"/>
      <c r="O38" s="110"/>
    </row>
    <row r="39" spans="2:15" x14ac:dyDescent="0.25">
      <c r="B39" s="157"/>
      <c r="C39" s="82" t="s">
        <v>165</v>
      </c>
      <c r="D39" s="83">
        <v>1</v>
      </c>
      <c r="E39" s="83">
        <v>6</v>
      </c>
      <c r="F39" s="83">
        <v>2</v>
      </c>
      <c r="G39" s="83">
        <v>0</v>
      </c>
      <c r="H39" s="83">
        <v>0</v>
      </c>
      <c r="I39" s="83">
        <v>4</v>
      </c>
      <c r="J39" s="83">
        <v>0</v>
      </c>
      <c r="K39" s="77">
        <f t="shared" si="0"/>
        <v>12</v>
      </c>
      <c r="L39" s="84">
        <f t="shared" si="1"/>
        <v>1</v>
      </c>
      <c r="M39" s="94"/>
      <c r="N39" s="109"/>
      <c r="O39" s="110"/>
    </row>
    <row r="40" spans="2:15" x14ac:dyDescent="0.25">
      <c r="B40" s="157"/>
      <c r="C40" s="91" t="s">
        <v>166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3">
        <f t="shared" si="0"/>
        <v>0</v>
      </c>
      <c r="L40" s="84" t="str">
        <f t="shared" si="1"/>
        <v/>
      </c>
      <c r="M40" s="105" t="s">
        <v>214</v>
      </c>
      <c r="N40" s="109"/>
      <c r="O40" s="110"/>
    </row>
    <row r="41" spans="2:15" x14ac:dyDescent="0.25">
      <c r="B41" s="157"/>
      <c r="C41" s="82" t="s">
        <v>167</v>
      </c>
      <c r="D41" s="83">
        <v>1</v>
      </c>
      <c r="E41" s="83">
        <v>6</v>
      </c>
      <c r="F41" s="83">
        <v>2</v>
      </c>
      <c r="G41" s="83">
        <v>0</v>
      </c>
      <c r="H41" s="83">
        <v>0</v>
      </c>
      <c r="I41" s="83">
        <v>4</v>
      </c>
      <c r="J41" s="83">
        <v>0</v>
      </c>
      <c r="K41" s="77">
        <f t="shared" si="0"/>
        <v>12</v>
      </c>
      <c r="L41" s="84">
        <f t="shared" si="1"/>
        <v>1</v>
      </c>
      <c r="M41" s="94"/>
      <c r="N41" s="109"/>
      <c r="O41" s="110"/>
    </row>
    <row r="42" spans="2:15" ht="15.75" thickBot="1" x14ac:dyDescent="0.3">
      <c r="B42" s="158"/>
      <c r="C42" s="85" t="s">
        <v>168</v>
      </c>
      <c r="D42" s="86">
        <v>1</v>
      </c>
      <c r="E42" s="86">
        <v>11</v>
      </c>
      <c r="F42" s="86">
        <v>2</v>
      </c>
      <c r="G42" s="86">
        <v>2</v>
      </c>
      <c r="H42" s="86">
        <v>0</v>
      </c>
      <c r="I42" s="86">
        <v>2</v>
      </c>
      <c r="J42" s="86">
        <v>0</v>
      </c>
      <c r="K42" s="87">
        <f t="shared" si="0"/>
        <v>17</v>
      </c>
      <c r="L42" s="88">
        <f t="shared" si="1"/>
        <v>1</v>
      </c>
      <c r="M42" s="95"/>
      <c r="N42" s="106">
        <f>SUM(K31:K42)</f>
        <v>178</v>
      </c>
      <c r="O42" s="111">
        <f>N42/11</f>
        <v>16.181818181818183</v>
      </c>
    </row>
    <row r="43" spans="2:15" x14ac:dyDescent="0.25">
      <c r="B43" s="159">
        <v>8</v>
      </c>
      <c r="C43" s="79" t="s">
        <v>157</v>
      </c>
      <c r="D43" s="80">
        <v>3</v>
      </c>
      <c r="E43" s="80">
        <v>5</v>
      </c>
      <c r="F43" s="80">
        <v>2</v>
      </c>
      <c r="G43" s="80">
        <v>1</v>
      </c>
      <c r="H43" s="80">
        <v>0</v>
      </c>
      <c r="I43" s="80">
        <v>2</v>
      </c>
      <c r="J43" s="80">
        <v>0</v>
      </c>
      <c r="K43" s="80">
        <f t="shared" si="0"/>
        <v>30</v>
      </c>
      <c r="L43" s="81">
        <f t="shared" si="1"/>
        <v>2</v>
      </c>
      <c r="M43" s="100"/>
      <c r="N43" s="109"/>
      <c r="O43" s="110"/>
    </row>
    <row r="44" spans="2:15" x14ac:dyDescent="0.25">
      <c r="B44" s="157"/>
      <c r="C44" s="82" t="s">
        <v>158</v>
      </c>
      <c r="D44" s="83">
        <v>1</v>
      </c>
      <c r="E44" s="83">
        <v>6</v>
      </c>
      <c r="F44" s="83">
        <v>0</v>
      </c>
      <c r="G44" s="83">
        <v>2</v>
      </c>
      <c r="H44" s="83">
        <v>0</v>
      </c>
      <c r="I44" s="83">
        <v>2</v>
      </c>
      <c r="J44" s="83">
        <v>0</v>
      </c>
      <c r="K44" s="77">
        <f t="shared" si="0"/>
        <v>10</v>
      </c>
      <c r="L44" s="84">
        <f t="shared" si="1"/>
        <v>1</v>
      </c>
      <c r="M44" s="94"/>
      <c r="N44" s="109"/>
      <c r="O44" s="110"/>
    </row>
    <row r="45" spans="2:15" x14ac:dyDescent="0.25">
      <c r="B45" s="157"/>
      <c r="C45" s="82" t="s">
        <v>159</v>
      </c>
      <c r="D45" s="83">
        <v>1</v>
      </c>
      <c r="E45" s="83">
        <v>3</v>
      </c>
      <c r="F45" s="83">
        <v>0</v>
      </c>
      <c r="G45" s="83">
        <v>0</v>
      </c>
      <c r="H45" s="83">
        <v>0</v>
      </c>
      <c r="I45" s="83">
        <v>2</v>
      </c>
      <c r="J45" s="83">
        <v>0</v>
      </c>
      <c r="K45" s="77">
        <f t="shared" si="0"/>
        <v>5</v>
      </c>
      <c r="L45" s="84">
        <f t="shared" si="1"/>
        <v>1</v>
      </c>
      <c r="M45" s="94"/>
      <c r="N45" s="109"/>
      <c r="O45" s="110"/>
    </row>
    <row r="46" spans="2:15" x14ac:dyDescent="0.25">
      <c r="B46" s="157"/>
      <c r="C46" s="82" t="s">
        <v>160</v>
      </c>
      <c r="D46" s="83">
        <v>1</v>
      </c>
      <c r="E46" s="83">
        <v>14</v>
      </c>
      <c r="F46" s="83">
        <v>2</v>
      </c>
      <c r="G46" s="83">
        <v>2</v>
      </c>
      <c r="H46" s="83">
        <v>0</v>
      </c>
      <c r="I46" s="83">
        <v>2</v>
      </c>
      <c r="J46" s="83">
        <v>0</v>
      </c>
      <c r="K46" s="77">
        <f t="shared" si="0"/>
        <v>20</v>
      </c>
      <c r="L46" s="84">
        <f t="shared" si="1"/>
        <v>2</v>
      </c>
      <c r="M46" s="94"/>
      <c r="N46" s="109"/>
      <c r="O46" s="110"/>
    </row>
    <row r="47" spans="2:15" x14ac:dyDescent="0.25">
      <c r="B47" s="157"/>
      <c r="C47" s="82" t="s">
        <v>161</v>
      </c>
      <c r="D47" s="83">
        <v>1</v>
      </c>
      <c r="E47" s="83">
        <v>2</v>
      </c>
      <c r="F47" s="83">
        <v>2</v>
      </c>
      <c r="G47" s="83">
        <v>2</v>
      </c>
      <c r="H47" s="83">
        <v>0</v>
      </c>
      <c r="I47" s="83">
        <v>6</v>
      </c>
      <c r="J47" s="83">
        <v>0</v>
      </c>
      <c r="K47" s="77">
        <f t="shared" si="0"/>
        <v>12</v>
      </c>
      <c r="L47" s="84">
        <f t="shared" si="1"/>
        <v>1</v>
      </c>
      <c r="M47" s="94"/>
      <c r="N47" s="109"/>
      <c r="O47" s="110"/>
    </row>
    <row r="48" spans="2:15" x14ac:dyDescent="0.25">
      <c r="B48" s="157"/>
      <c r="C48" s="82" t="s">
        <v>162</v>
      </c>
      <c r="D48" s="83">
        <v>1</v>
      </c>
      <c r="E48" s="83">
        <v>2</v>
      </c>
      <c r="F48" s="83">
        <v>2</v>
      </c>
      <c r="G48" s="83">
        <v>1</v>
      </c>
      <c r="H48" s="83">
        <v>0</v>
      </c>
      <c r="I48" s="83">
        <v>2</v>
      </c>
      <c r="J48" s="83">
        <v>0</v>
      </c>
      <c r="K48" s="77">
        <f t="shared" si="0"/>
        <v>7</v>
      </c>
      <c r="L48" s="84">
        <f t="shared" si="1"/>
        <v>1</v>
      </c>
      <c r="M48" s="94"/>
      <c r="N48" s="109"/>
      <c r="O48" s="110"/>
    </row>
    <row r="49" spans="2:15" x14ac:dyDescent="0.25">
      <c r="B49" s="157"/>
      <c r="C49" s="82" t="s">
        <v>163</v>
      </c>
      <c r="D49" s="83">
        <v>1</v>
      </c>
      <c r="E49" s="83">
        <v>30</v>
      </c>
      <c r="F49" s="83">
        <v>4</v>
      </c>
      <c r="G49" s="83">
        <v>1</v>
      </c>
      <c r="H49" s="83">
        <v>2</v>
      </c>
      <c r="I49" s="83">
        <v>6</v>
      </c>
      <c r="J49" s="83">
        <v>0</v>
      </c>
      <c r="K49" s="77">
        <f t="shared" si="0"/>
        <v>43</v>
      </c>
      <c r="L49" s="84">
        <f t="shared" si="1"/>
        <v>2</v>
      </c>
      <c r="M49" s="94"/>
      <c r="N49" s="109"/>
      <c r="O49" s="110"/>
    </row>
    <row r="50" spans="2:15" x14ac:dyDescent="0.25">
      <c r="B50" s="157"/>
      <c r="C50" s="82" t="s">
        <v>164</v>
      </c>
      <c r="D50" s="83">
        <v>1</v>
      </c>
      <c r="E50" s="83">
        <v>8</v>
      </c>
      <c r="F50" s="83">
        <v>2</v>
      </c>
      <c r="G50" s="83">
        <v>1</v>
      </c>
      <c r="H50" s="83">
        <v>2</v>
      </c>
      <c r="I50" s="83">
        <v>4</v>
      </c>
      <c r="J50" s="83">
        <v>0</v>
      </c>
      <c r="K50" s="77">
        <f t="shared" si="0"/>
        <v>17</v>
      </c>
      <c r="L50" s="84">
        <f t="shared" si="1"/>
        <v>1</v>
      </c>
      <c r="M50" s="94"/>
      <c r="N50" s="109"/>
      <c r="O50" s="110"/>
    </row>
    <row r="51" spans="2:15" x14ac:dyDescent="0.25">
      <c r="B51" s="157"/>
      <c r="C51" s="82" t="s">
        <v>165</v>
      </c>
      <c r="D51" s="83">
        <v>1</v>
      </c>
      <c r="E51" s="83">
        <v>6</v>
      </c>
      <c r="F51" s="83">
        <v>2</v>
      </c>
      <c r="G51" s="83">
        <v>1</v>
      </c>
      <c r="H51" s="83">
        <v>0</v>
      </c>
      <c r="I51" s="83">
        <v>2</v>
      </c>
      <c r="J51" s="83">
        <v>0</v>
      </c>
      <c r="K51" s="77">
        <f t="shared" si="0"/>
        <v>11</v>
      </c>
      <c r="L51" s="84">
        <f t="shared" si="1"/>
        <v>1</v>
      </c>
      <c r="M51" s="94"/>
      <c r="N51" s="109"/>
      <c r="O51" s="110"/>
    </row>
    <row r="52" spans="2:15" x14ac:dyDescent="0.25">
      <c r="B52" s="157"/>
      <c r="C52" s="91" t="s">
        <v>166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92">
        <v>0</v>
      </c>
      <c r="K52" s="93">
        <f t="shared" si="0"/>
        <v>0</v>
      </c>
      <c r="L52" s="84" t="str">
        <f t="shared" si="1"/>
        <v/>
      </c>
      <c r="M52" s="94" t="s">
        <v>213</v>
      </c>
      <c r="N52" s="109"/>
      <c r="O52" s="110"/>
    </row>
    <row r="53" spans="2:15" x14ac:dyDescent="0.25">
      <c r="B53" s="157"/>
      <c r="C53" s="82" t="s">
        <v>167</v>
      </c>
      <c r="D53" s="83">
        <v>1</v>
      </c>
      <c r="E53" s="83">
        <v>6</v>
      </c>
      <c r="F53" s="83">
        <v>2</v>
      </c>
      <c r="G53" s="83">
        <v>2</v>
      </c>
      <c r="H53" s="83">
        <v>0</v>
      </c>
      <c r="I53" s="83">
        <v>4</v>
      </c>
      <c r="J53" s="83">
        <v>0</v>
      </c>
      <c r="K53" s="77">
        <f t="shared" si="0"/>
        <v>14</v>
      </c>
      <c r="L53" s="84">
        <f t="shared" si="1"/>
        <v>1</v>
      </c>
      <c r="M53" s="94"/>
      <c r="N53" s="109"/>
      <c r="O53" s="110"/>
    </row>
    <row r="54" spans="2:15" ht="15.75" thickBot="1" x14ac:dyDescent="0.3">
      <c r="B54" s="158"/>
      <c r="C54" s="85" t="s">
        <v>168</v>
      </c>
      <c r="D54" s="86">
        <v>1</v>
      </c>
      <c r="E54" s="86">
        <v>11</v>
      </c>
      <c r="F54" s="86">
        <v>2</v>
      </c>
      <c r="G54" s="86">
        <v>2</v>
      </c>
      <c r="H54" s="86">
        <v>0</v>
      </c>
      <c r="I54" s="86">
        <v>2</v>
      </c>
      <c r="J54" s="86">
        <v>0</v>
      </c>
      <c r="K54" s="87">
        <f t="shared" si="0"/>
        <v>17</v>
      </c>
      <c r="L54" s="88">
        <f t="shared" si="1"/>
        <v>1</v>
      </c>
      <c r="M54" s="95"/>
      <c r="N54" s="106">
        <f>SUM(K43:K54)</f>
        <v>186</v>
      </c>
      <c r="O54" s="111">
        <f>N54/12</f>
        <v>15.5</v>
      </c>
    </row>
    <row r="55" spans="2:15" x14ac:dyDescent="0.25">
      <c r="B55" s="159">
        <v>11</v>
      </c>
      <c r="C55" s="79" t="s">
        <v>157</v>
      </c>
      <c r="D55" s="80">
        <v>3</v>
      </c>
      <c r="E55" s="80">
        <v>7.5</v>
      </c>
      <c r="F55" s="80">
        <v>2</v>
      </c>
      <c r="G55" s="80">
        <v>1</v>
      </c>
      <c r="H55" s="80">
        <v>0</v>
      </c>
      <c r="I55" s="80">
        <v>2</v>
      </c>
      <c r="J55" s="80">
        <v>0</v>
      </c>
      <c r="K55" s="80">
        <f t="shared" si="0"/>
        <v>37.5</v>
      </c>
      <c r="L55" s="81">
        <f t="shared" si="1"/>
        <v>2</v>
      </c>
      <c r="M55" s="100"/>
      <c r="N55" s="109"/>
      <c r="O55" s="110"/>
    </row>
    <row r="56" spans="2:15" x14ac:dyDescent="0.25">
      <c r="B56" s="157"/>
      <c r="C56" s="82" t="s">
        <v>158</v>
      </c>
      <c r="D56" s="83">
        <v>1</v>
      </c>
      <c r="E56" s="83">
        <v>6</v>
      </c>
      <c r="F56" s="83">
        <v>0</v>
      </c>
      <c r="G56" s="83">
        <v>0</v>
      </c>
      <c r="H56" s="83">
        <v>0</v>
      </c>
      <c r="I56" s="83">
        <v>6</v>
      </c>
      <c r="J56" s="83">
        <v>0</v>
      </c>
      <c r="K56" s="77">
        <f t="shared" si="0"/>
        <v>12</v>
      </c>
      <c r="L56" s="84">
        <f t="shared" si="1"/>
        <v>1</v>
      </c>
      <c r="M56" s="94"/>
      <c r="N56" s="109"/>
      <c r="O56" s="110"/>
    </row>
    <row r="57" spans="2:15" x14ac:dyDescent="0.25">
      <c r="B57" s="157"/>
      <c r="C57" s="82" t="s">
        <v>159</v>
      </c>
      <c r="D57" s="83">
        <v>1</v>
      </c>
      <c r="E57" s="83">
        <v>3</v>
      </c>
      <c r="F57" s="83">
        <v>0</v>
      </c>
      <c r="G57" s="83">
        <v>0</v>
      </c>
      <c r="H57" s="83">
        <v>0</v>
      </c>
      <c r="I57" s="83">
        <v>6</v>
      </c>
      <c r="J57" s="83">
        <v>0</v>
      </c>
      <c r="K57" s="77">
        <f t="shared" si="0"/>
        <v>9</v>
      </c>
      <c r="L57" s="84">
        <f t="shared" si="1"/>
        <v>1</v>
      </c>
      <c r="M57" s="94"/>
      <c r="N57" s="109"/>
      <c r="O57" s="110"/>
    </row>
    <row r="58" spans="2:15" x14ac:dyDescent="0.25">
      <c r="B58" s="157"/>
      <c r="C58" s="82" t="s">
        <v>160</v>
      </c>
      <c r="D58" s="83">
        <v>1</v>
      </c>
      <c r="E58" s="83">
        <v>14</v>
      </c>
      <c r="F58" s="83">
        <v>2</v>
      </c>
      <c r="G58" s="83">
        <v>2</v>
      </c>
      <c r="H58" s="83">
        <v>0</v>
      </c>
      <c r="I58" s="83">
        <v>2</v>
      </c>
      <c r="J58" s="83">
        <v>0</v>
      </c>
      <c r="K58" s="77">
        <f t="shared" si="0"/>
        <v>20</v>
      </c>
      <c r="L58" s="84">
        <f t="shared" si="1"/>
        <v>2</v>
      </c>
      <c r="M58" s="94"/>
      <c r="N58" s="109"/>
      <c r="O58" s="110"/>
    </row>
    <row r="59" spans="2:15" x14ac:dyDescent="0.25">
      <c r="B59" s="157"/>
      <c r="C59" s="82" t="s">
        <v>161</v>
      </c>
      <c r="D59" s="83">
        <v>1</v>
      </c>
      <c r="E59" s="83">
        <v>2</v>
      </c>
      <c r="F59" s="83">
        <v>2</v>
      </c>
      <c r="G59" s="83">
        <v>1</v>
      </c>
      <c r="H59" s="83">
        <v>0</v>
      </c>
      <c r="I59" s="83">
        <v>2</v>
      </c>
      <c r="J59" s="83">
        <v>0</v>
      </c>
      <c r="K59" s="77">
        <f t="shared" si="0"/>
        <v>7</v>
      </c>
      <c r="L59" s="84">
        <f t="shared" si="1"/>
        <v>1</v>
      </c>
      <c r="M59" s="94"/>
      <c r="N59" s="109"/>
      <c r="O59" s="110"/>
    </row>
    <row r="60" spans="2:15" x14ac:dyDescent="0.25">
      <c r="B60" s="157"/>
      <c r="C60" s="82" t="s">
        <v>162</v>
      </c>
      <c r="D60" s="83">
        <v>1</v>
      </c>
      <c r="E60" s="83">
        <v>2</v>
      </c>
      <c r="F60" s="83">
        <v>2</v>
      </c>
      <c r="G60" s="83">
        <v>1</v>
      </c>
      <c r="H60" s="83">
        <v>0</v>
      </c>
      <c r="I60" s="83">
        <v>2</v>
      </c>
      <c r="J60" s="83">
        <v>0</v>
      </c>
      <c r="K60" s="77">
        <f t="shared" si="0"/>
        <v>7</v>
      </c>
      <c r="L60" s="84">
        <f t="shared" si="1"/>
        <v>1</v>
      </c>
      <c r="M60" s="94"/>
      <c r="N60" s="109"/>
      <c r="O60" s="110"/>
    </row>
    <row r="61" spans="2:15" x14ac:dyDescent="0.25">
      <c r="B61" s="157"/>
      <c r="C61" s="82" t="s">
        <v>163</v>
      </c>
      <c r="D61" s="83">
        <v>1</v>
      </c>
      <c r="E61" s="83">
        <v>30</v>
      </c>
      <c r="F61" s="83">
        <v>4</v>
      </c>
      <c r="G61" s="83">
        <v>1</v>
      </c>
      <c r="H61" s="83">
        <v>2</v>
      </c>
      <c r="I61" s="83">
        <v>4</v>
      </c>
      <c r="J61" s="83">
        <v>0</v>
      </c>
      <c r="K61" s="77">
        <f t="shared" si="0"/>
        <v>41</v>
      </c>
      <c r="L61" s="84">
        <f t="shared" si="1"/>
        <v>2</v>
      </c>
      <c r="M61" s="94"/>
      <c r="N61" s="109"/>
      <c r="O61" s="110"/>
    </row>
    <row r="62" spans="2:15" x14ac:dyDescent="0.25">
      <c r="B62" s="157"/>
      <c r="C62" s="82" t="s">
        <v>164</v>
      </c>
      <c r="D62" s="83">
        <v>1</v>
      </c>
      <c r="E62" s="83">
        <v>8</v>
      </c>
      <c r="F62" s="83">
        <v>2</v>
      </c>
      <c r="G62" s="83">
        <v>1</v>
      </c>
      <c r="H62" s="83">
        <v>2</v>
      </c>
      <c r="I62" s="83">
        <v>4</v>
      </c>
      <c r="J62" s="83">
        <v>0</v>
      </c>
      <c r="K62" s="77">
        <f t="shared" si="0"/>
        <v>17</v>
      </c>
      <c r="L62" s="84">
        <f t="shared" si="1"/>
        <v>1</v>
      </c>
      <c r="M62" s="94"/>
      <c r="N62" s="109"/>
      <c r="O62" s="110"/>
    </row>
    <row r="63" spans="2:15" x14ac:dyDescent="0.25">
      <c r="B63" s="157"/>
      <c r="C63" s="82" t="s">
        <v>165</v>
      </c>
      <c r="D63" s="83">
        <v>1</v>
      </c>
      <c r="E63" s="83">
        <v>12</v>
      </c>
      <c r="F63" s="83">
        <v>2</v>
      </c>
      <c r="G63" s="83">
        <v>0</v>
      </c>
      <c r="H63" s="83">
        <v>0</v>
      </c>
      <c r="I63" s="83">
        <v>2</v>
      </c>
      <c r="J63" s="83">
        <v>0</v>
      </c>
      <c r="K63" s="77">
        <f t="shared" si="0"/>
        <v>16</v>
      </c>
      <c r="L63" s="84">
        <f t="shared" si="1"/>
        <v>1</v>
      </c>
      <c r="M63" s="94"/>
      <c r="N63" s="109"/>
      <c r="O63" s="110"/>
    </row>
    <row r="64" spans="2:15" x14ac:dyDescent="0.25">
      <c r="B64" s="157"/>
      <c r="C64" s="91" t="s">
        <v>166</v>
      </c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3">
        <f t="shared" ref="K64:K122" si="2">D64*(SUM(E64:J64))</f>
        <v>0</v>
      </c>
      <c r="L64" s="84" t="str">
        <f t="shared" si="1"/>
        <v/>
      </c>
      <c r="M64" s="94" t="s">
        <v>213</v>
      </c>
      <c r="N64" s="109"/>
      <c r="O64" s="110"/>
    </row>
    <row r="65" spans="2:15" x14ac:dyDescent="0.25">
      <c r="B65" s="157"/>
      <c r="C65" s="82" t="s">
        <v>167</v>
      </c>
      <c r="D65" s="83">
        <v>1</v>
      </c>
      <c r="E65" s="83">
        <v>6</v>
      </c>
      <c r="F65" s="83">
        <v>2</v>
      </c>
      <c r="G65" s="83">
        <v>1</v>
      </c>
      <c r="H65" s="83">
        <v>0</v>
      </c>
      <c r="I65" s="83">
        <v>2</v>
      </c>
      <c r="J65" s="83">
        <v>0</v>
      </c>
      <c r="K65" s="77">
        <f t="shared" si="2"/>
        <v>11</v>
      </c>
      <c r="L65" s="84">
        <f t="shared" si="1"/>
        <v>1</v>
      </c>
      <c r="M65" s="94"/>
      <c r="N65" s="109"/>
      <c r="O65" s="110"/>
    </row>
    <row r="66" spans="2:15" ht="15.75" thickBot="1" x14ac:dyDescent="0.3">
      <c r="B66" s="158"/>
      <c r="C66" s="85" t="s">
        <v>168</v>
      </c>
      <c r="D66" s="86">
        <v>1</v>
      </c>
      <c r="E66" s="86">
        <v>11</v>
      </c>
      <c r="F66" s="86">
        <v>2</v>
      </c>
      <c r="G66" s="86">
        <v>2</v>
      </c>
      <c r="H66" s="86">
        <v>0</v>
      </c>
      <c r="I66" s="86">
        <v>2</v>
      </c>
      <c r="J66" s="86">
        <v>0</v>
      </c>
      <c r="K66" s="87">
        <f t="shared" si="2"/>
        <v>17</v>
      </c>
      <c r="L66" s="88">
        <f t="shared" si="1"/>
        <v>1</v>
      </c>
      <c r="M66" s="95"/>
      <c r="N66" s="106">
        <f>SUM(K55:K66)</f>
        <v>194.5</v>
      </c>
      <c r="O66" s="111">
        <f>N66/11</f>
        <v>17.681818181818183</v>
      </c>
    </row>
    <row r="67" spans="2:15" x14ac:dyDescent="0.25">
      <c r="B67" s="159">
        <v>13</v>
      </c>
      <c r="C67" s="79" t="s">
        <v>157</v>
      </c>
      <c r="D67" s="80">
        <v>4</v>
      </c>
      <c r="E67" s="80">
        <v>5</v>
      </c>
      <c r="F67" s="80">
        <v>2</v>
      </c>
      <c r="G67" s="80">
        <v>2</v>
      </c>
      <c r="H67" s="80">
        <v>0</v>
      </c>
      <c r="I67" s="80">
        <v>2</v>
      </c>
      <c r="J67" s="80">
        <v>0</v>
      </c>
      <c r="K67" s="80">
        <f t="shared" si="2"/>
        <v>44</v>
      </c>
      <c r="L67" s="81">
        <f t="shared" si="1"/>
        <v>2</v>
      </c>
      <c r="M67" s="100"/>
      <c r="N67" s="109"/>
      <c r="O67" s="110"/>
    </row>
    <row r="68" spans="2:15" x14ac:dyDescent="0.25">
      <c r="B68" s="157"/>
      <c r="C68" s="82" t="s">
        <v>158</v>
      </c>
      <c r="D68" s="83">
        <v>1</v>
      </c>
      <c r="E68" s="83">
        <v>6</v>
      </c>
      <c r="F68" s="83">
        <v>0</v>
      </c>
      <c r="G68" s="83">
        <v>2</v>
      </c>
      <c r="H68" s="83">
        <v>0</v>
      </c>
      <c r="I68" s="83">
        <v>6</v>
      </c>
      <c r="J68" s="83">
        <v>0</v>
      </c>
      <c r="K68" s="77">
        <f t="shared" si="2"/>
        <v>14</v>
      </c>
      <c r="L68" s="84">
        <f t="shared" si="1"/>
        <v>1</v>
      </c>
      <c r="M68" s="94"/>
      <c r="N68" s="109"/>
      <c r="O68" s="110"/>
    </row>
    <row r="69" spans="2:15" x14ac:dyDescent="0.25">
      <c r="B69" s="157"/>
      <c r="C69" s="82" t="s">
        <v>159</v>
      </c>
      <c r="D69" s="83">
        <v>1</v>
      </c>
      <c r="E69" s="83">
        <v>3</v>
      </c>
      <c r="F69" s="83">
        <v>2</v>
      </c>
      <c r="G69" s="83">
        <v>2</v>
      </c>
      <c r="H69" s="83">
        <v>0</v>
      </c>
      <c r="I69" s="83">
        <v>6</v>
      </c>
      <c r="J69" s="83">
        <v>0</v>
      </c>
      <c r="K69" s="77">
        <f t="shared" si="2"/>
        <v>13</v>
      </c>
      <c r="L69" s="84">
        <f t="shared" si="1"/>
        <v>1</v>
      </c>
      <c r="M69" s="94"/>
      <c r="N69" s="109"/>
      <c r="O69" s="110"/>
    </row>
    <row r="70" spans="2:15" x14ac:dyDescent="0.25">
      <c r="B70" s="157"/>
      <c r="C70" s="82" t="s">
        <v>160</v>
      </c>
      <c r="D70" s="83">
        <v>2</v>
      </c>
      <c r="E70" s="83">
        <v>14</v>
      </c>
      <c r="F70" s="83">
        <v>4</v>
      </c>
      <c r="G70" s="83">
        <v>2</v>
      </c>
      <c r="H70" s="83">
        <v>1</v>
      </c>
      <c r="I70" s="83">
        <v>4</v>
      </c>
      <c r="J70" s="83">
        <v>0</v>
      </c>
      <c r="K70" s="77">
        <f t="shared" si="2"/>
        <v>50</v>
      </c>
      <c r="L70" s="84">
        <f t="shared" si="1"/>
        <v>3</v>
      </c>
      <c r="M70" s="94"/>
      <c r="N70" s="109"/>
      <c r="O70" s="110"/>
    </row>
    <row r="71" spans="2:15" x14ac:dyDescent="0.25">
      <c r="B71" s="157"/>
      <c r="C71" s="82" t="s">
        <v>161</v>
      </c>
      <c r="D71" s="83">
        <v>1</v>
      </c>
      <c r="E71" s="83">
        <v>2</v>
      </c>
      <c r="F71" s="83">
        <v>2</v>
      </c>
      <c r="G71" s="83">
        <v>1</v>
      </c>
      <c r="H71" s="83">
        <v>0</v>
      </c>
      <c r="I71" s="83">
        <v>2</v>
      </c>
      <c r="J71" s="83">
        <v>0</v>
      </c>
      <c r="K71" s="77">
        <f t="shared" si="2"/>
        <v>7</v>
      </c>
      <c r="L71" s="84">
        <f t="shared" si="1"/>
        <v>1</v>
      </c>
      <c r="M71" s="94"/>
      <c r="N71" s="109"/>
      <c r="O71" s="110"/>
    </row>
    <row r="72" spans="2:15" x14ac:dyDescent="0.25">
      <c r="B72" s="157"/>
      <c r="C72" s="82" t="s">
        <v>162</v>
      </c>
      <c r="D72" s="83">
        <v>1</v>
      </c>
      <c r="E72" s="83">
        <v>2</v>
      </c>
      <c r="F72" s="83">
        <v>2</v>
      </c>
      <c r="G72" s="83">
        <v>1</v>
      </c>
      <c r="H72" s="83">
        <v>0</v>
      </c>
      <c r="I72" s="83">
        <v>2</v>
      </c>
      <c r="J72" s="83">
        <v>0</v>
      </c>
      <c r="K72" s="77">
        <f t="shared" si="2"/>
        <v>7</v>
      </c>
      <c r="L72" s="84">
        <f t="shared" si="1"/>
        <v>1</v>
      </c>
      <c r="M72" s="94"/>
      <c r="N72" s="109"/>
      <c r="O72" s="110"/>
    </row>
    <row r="73" spans="2:15" x14ac:dyDescent="0.25">
      <c r="B73" s="157"/>
      <c r="C73" s="82" t="s">
        <v>163</v>
      </c>
      <c r="D73" s="83">
        <v>1</v>
      </c>
      <c r="E73" s="83">
        <v>30</v>
      </c>
      <c r="F73" s="83">
        <v>4</v>
      </c>
      <c r="G73" s="83">
        <v>1</v>
      </c>
      <c r="H73" s="83">
        <v>2</v>
      </c>
      <c r="I73" s="83">
        <v>4</v>
      </c>
      <c r="J73" s="83">
        <v>0</v>
      </c>
      <c r="K73" s="77">
        <f t="shared" si="2"/>
        <v>41</v>
      </c>
      <c r="L73" s="84">
        <f t="shared" ref="L73:L136" si="3">IF(K73=0,"",IF(K73&lt;20,1,IF(K73&lt;50,2,IF(K73&lt;100,3,IF(K73&gt;99.99,4)))))</f>
        <v>2</v>
      </c>
      <c r="M73" s="94"/>
      <c r="N73" s="109"/>
      <c r="O73" s="110"/>
    </row>
    <row r="74" spans="2:15" x14ac:dyDescent="0.25">
      <c r="B74" s="157"/>
      <c r="C74" s="82" t="s">
        <v>164</v>
      </c>
      <c r="D74" s="83">
        <v>1</v>
      </c>
      <c r="E74" s="83">
        <v>8</v>
      </c>
      <c r="F74" s="83">
        <v>2</v>
      </c>
      <c r="G74" s="83">
        <v>1</v>
      </c>
      <c r="H74" s="83">
        <v>2</v>
      </c>
      <c r="I74" s="83">
        <v>4</v>
      </c>
      <c r="J74" s="83">
        <v>0</v>
      </c>
      <c r="K74" s="77">
        <f t="shared" si="2"/>
        <v>17</v>
      </c>
      <c r="L74" s="84">
        <f t="shared" si="3"/>
        <v>1</v>
      </c>
      <c r="M74" s="94"/>
      <c r="N74" s="109"/>
      <c r="O74" s="110"/>
    </row>
    <row r="75" spans="2:15" x14ac:dyDescent="0.25">
      <c r="B75" s="157"/>
      <c r="C75" s="82" t="s">
        <v>165</v>
      </c>
      <c r="D75" s="83">
        <v>1</v>
      </c>
      <c r="E75" s="83">
        <v>12</v>
      </c>
      <c r="F75" s="83">
        <v>2</v>
      </c>
      <c r="G75" s="83">
        <v>0</v>
      </c>
      <c r="H75" s="83">
        <v>0</v>
      </c>
      <c r="I75" s="83">
        <v>2</v>
      </c>
      <c r="J75" s="83">
        <v>0</v>
      </c>
      <c r="K75" s="77">
        <f t="shared" si="2"/>
        <v>16</v>
      </c>
      <c r="L75" s="84">
        <f t="shared" si="3"/>
        <v>1</v>
      </c>
      <c r="M75" s="94"/>
      <c r="N75" s="109"/>
      <c r="O75" s="110"/>
    </row>
    <row r="76" spans="2:15" x14ac:dyDescent="0.25">
      <c r="B76" s="157"/>
      <c r="C76" s="91" t="s">
        <v>166</v>
      </c>
      <c r="D76" s="92">
        <v>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  <c r="K76" s="93">
        <f t="shared" si="2"/>
        <v>0</v>
      </c>
      <c r="L76" s="84" t="str">
        <f t="shared" si="3"/>
        <v/>
      </c>
      <c r="M76" s="94" t="s">
        <v>213</v>
      </c>
      <c r="N76" s="109"/>
      <c r="O76" s="110"/>
    </row>
    <row r="77" spans="2:15" x14ac:dyDescent="0.25">
      <c r="B77" s="157"/>
      <c r="C77" s="82" t="s">
        <v>167</v>
      </c>
      <c r="D77" s="83">
        <v>1</v>
      </c>
      <c r="E77" s="83">
        <v>12</v>
      </c>
      <c r="F77" s="83">
        <v>2</v>
      </c>
      <c r="G77" s="83">
        <v>0</v>
      </c>
      <c r="H77" s="83">
        <v>0</v>
      </c>
      <c r="I77" s="83">
        <v>2</v>
      </c>
      <c r="J77" s="83">
        <v>0</v>
      </c>
      <c r="K77" s="77">
        <f t="shared" si="2"/>
        <v>16</v>
      </c>
      <c r="L77" s="84">
        <f t="shared" si="3"/>
        <v>1</v>
      </c>
      <c r="M77" s="94"/>
      <c r="N77" s="109"/>
      <c r="O77" s="110"/>
    </row>
    <row r="78" spans="2:15" ht="15.75" thickBot="1" x14ac:dyDescent="0.3">
      <c r="B78" s="158"/>
      <c r="C78" s="85" t="s">
        <v>168</v>
      </c>
      <c r="D78" s="86">
        <v>1</v>
      </c>
      <c r="E78" s="86">
        <v>11</v>
      </c>
      <c r="F78" s="86">
        <v>2</v>
      </c>
      <c r="G78" s="86">
        <v>2</v>
      </c>
      <c r="H78" s="86">
        <v>0</v>
      </c>
      <c r="I78" s="86">
        <v>2</v>
      </c>
      <c r="J78" s="86">
        <v>0</v>
      </c>
      <c r="K78" s="87">
        <f t="shared" si="2"/>
        <v>17</v>
      </c>
      <c r="L78" s="88">
        <f t="shared" si="3"/>
        <v>1</v>
      </c>
      <c r="M78" s="95"/>
      <c r="N78" s="106">
        <f>SUM(K67:K78)</f>
        <v>242</v>
      </c>
      <c r="O78" s="111">
        <f>N78/11</f>
        <v>22</v>
      </c>
    </row>
    <row r="79" spans="2:15" x14ac:dyDescent="0.25">
      <c r="B79" s="159">
        <v>14</v>
      </c>
      <c r="C79" s="79" t="s">
        <v>157</v>
      </c>
      <c r="D79" s="80">
        <v>2</v>
      </c>
      <c r="E79" s="80">
        <v>5</v>
      </c>
      <c r="F79" s="80">
        <v>2</v>
      </c>
      <c r="G79" s="80">
        <v>2</v>
      </c>
      <c r="H79" s="80">
        <v>0</v>
      </c>
      <c r="I79" s="80">
        <v>2</v>
      </c>
      <c r="J79" s="80">
        <v>0</v>
      </c>
      <c r="K79" s="80">
        <f t="shared" si="2"/>
        <v>22</v>
      </c>
      <c r="L79" s="81">
        <f t="shared" si="3"/>
        <v>2</v>
      </c>
      <c r="M79" s="100"/>
      <c r="N79" s="109"/>
      <c r="O79" s="110"/>
    </row>
    <row r="80" spans="2:15" x14ac:dyDescent="0.25">
      <c r="B80" s="157"/>
      <c r="C80" s="82" t="s">
        <v>158</v>
      </c>
      <c r="D80" s="83">
        <v>1</v>
      </c>
      <c r="E80" s="83">
        <v>6</v>
      </c>
      <c r="F80" s="83">
        <v>0</v>
      </c>
      <c r="G80" s="83">
        <v>2</v>
      </c>
      <c r="H80" s="83">
        <v>0</v>
      </c>
      <c r="I80" s="83">
        <v>6</v>
      </c>
      <c r="J80" s="83">
        <v>0</v>
      </c>
      <c r="K80" s="77">
        <f t="shared" si="2"/>
        <v>14</v>
      </c>
      <c r="L80" s="84">
        <f t="shared" si="3"/>
        <v>1</v>
      </c>
      <c r="M80" s="94"/>
      <c r="N80" s="109"/>
      <c r="O80" s="110"/>
    </row>
    <row r="81" spans="2:15" x14ac:dyDescent="0.25">
      <c r="B81" s="157"/>
      <c r="C81" s="82" t="s">
        <v>159</v>
      </c>
      <c r="D81" s="83">
        <v>1</v>
      </c>
      <c r="E81" s="83">
        <v>3</v>
      </c>
      <c r="F81" s="83">
        <v>0</v>
      </c>
      <c r="G81" s="83">
        <v>2</v>
      </c>
      <c r="H81" s="83">
        <v>0</v>
      </c>
      <c r="I81" s="83">
        <v>6</v>
      </c>
      <c r="J81" s="83">
        <v>0</v>
      </c>
      <c r="K81" s="77">
        <f t="shared" si="2"/>
        <v>11</v>
      </c>
      <c r="L81" s="84">
        <f t="shared" si="3"/>
        <v>1</v>
      </c>
      <c r="M81" s="94"/>
      <c r="N81" s="109"/>
      <c r="O81" s="110"/>
    </row>
    <row r="82" spans="2:15" x14ac:dyDescent="0.25">
      <c r="B82" s="157"/>
      <c r="C82" s="82" t="s">
        <v>160</v>
      </c>
      <c r="D82" s="83">
        <v>1</v>
      </c>
      <c r="E82" s="83">
        <v>14</v>
      </c>
      <c r="F82" s="83">
        <v>2</v>
      </c>
      <c r="G82" s="83">
        <v>2</v>
      </c>
      <c r="H82" s="83">
        <v>0</v>
      </c>
      <c r="I82" s="83">
        <v>2</v>
      </c>
      <c r="J82" s="83">
        <v>0</v>
      </c>
      <c r="K82" s="77">
        <f t="shared" si="2"/>
        <v>20</v>
      </c>
      <c r="L82" s="84">
        <f t="shared" si="3"/>
        <v>2</v>
      </c>
      <c r="M82" s="94"/>
      <c r="N82" s="109"/>
      <c r="O82" s="110"/>
    </row>
    <row r="83" spans="2:15" x14ac:dyDescent="0.25">
      <c r="B83" s="157"/>
      <c r="C83" s="82" t="s">
        <v>161</v>
      </c>
      <c r="D83" s="83">
        <v>1</v>
      </c>
      <c r="E83" s="83">
        <v>2</v>
      </c>
      <c r="F83" s="83">
        <v>2</v>
      </c>
      <c r="G83" s="83">
        <v>1</v>
      </c>
      <c r="H83" s="83">
        <v>0</v>
      </c>
      <c r="I83" s="83">
        <v>6</v>
      </c>
      <c r="J83" s="83">
        <v>0</v>
      </c>
      <c r="K83" s="77">
        <f t="shared" si="2"/>
        <v>11</v>
      </c>
      <c r="L83" s="84">
        <f t="shared" si="3"/>
        <v>1</v>
      </c>
      <c r="M83" s="94"/>
      <c r="N83" s="109"/>
      <c r="O83" s="110"/>
    </row>
    <row r="84" spans="2:15" x14ac:dyDescent="0.25">
      <c r="B84" s="157"/>
      <c r="C84" s="82" t="s">
        <v>162</v>
      </c>
      <c r="D84" s="83">
        <v>1</v>
      </c>
      <c r="E84" s="83">
        <v>2</v>
      </c>
      <c r="F84" s="83">
        <v>2</v>
      </c>
      <c r="G84" s="83">
        <v>1</v>
      </c>
      <c r="H84" s="83">
        <v>0</v>
      </c>
      <c r="I84" s="83">
        <v>6</v>
      </c>
      <c r="J84" s="83">
        <v>0</v>
      </c>
      <c r="K84" s="77">
        <f t="shared" si="2"/>
        <v>11</v>
      </c>
      <c r="L84" s="84">
        <f t="shared" si="3"/>
        <v>1</v>
      </c>
      <c r="M84" s="94"/>
      <c r="N84" s="109"/>
      <c r="O84" s="110"/>
    </row>
    <row r="85" spans="2:15" x14ac:dyDescent="0.25">
      <c r="B85" s="157"/>
      <c r="C85" s="82" t="s">
        <v>163</v>
      </c>
      <c r="D85" s="83">
        <v>1</v>
      </c>
      <c r="E85" s="83">
        <v>30</v>
      </c>
      <c r="F85" s="83">
        <v>4</v>
      </c>
      <c r="G85" s="83">
        <v>1</v>
      </c>
      <c r="H85" s="83">
        <v>2</v>
      </c>
      <c r="I85" s="83">
        <v>6</v>
      </c>
      <c r="J85" s="83">
        <v>0</v>
      </c>
      <c r="K85" s="77">
        <f t="shared" si="2"/>
        <v>43</v>
      </c>
      <c r="L85" s="84">
        <f t="shared" si="3"/>
        <v>2</v>
      </c>
      <c r="M85" s="94"/>
      <c r="N85" s="109"/>
      <c r="O85" s="110"/>
    </row>
    <row r="86" spans="2:15" x14ac:dyDescent="0.25">
      <c r="B86" s="157"/>
      <c r="C86" s="82" t="s">
        <v>164</v>
      </c>
      <c r="D86" s="83">
        <v>1</v>
      </c>
      <c r="E86" s="83">
        <v>8</v>
      </c>
      <c r="F86" s="83">
        <v>2</v>
      </c>
      <c r="G86" s="83">
        <v>1</v>
      </c>
      <c r="H86" s="83">
        <v>2</v>
      </c>
      <c r="I86" s="83">
        <v>4</v>
      </c>
      <c r="J86" s="83">
        <v>0</v>
      </c>
      <c r="K86" s="77">
        <f t="shared" si="2"/>
        <v>17</v>
      </c>
      <c r="L86" s="84">
        <f t="shared" si="3"/>
        <v>1</v>
      </c>
      <c r="M86" s="94"/>
      <c r="N86" s="109"/>
      <c r="O86" s="110"/>
    </row>
    <row r="87" spans="2:15" x14ac:dyDescent="0.25">
      <c r="B87" s="157"/>
      <c r="C87" s="82" t="s">
        <v>165</v>
      </c>
      <c r="D87" s="83">
        <v>1</v>
      </c>
      <c r="E87" s="83">
        <v>12</v>
      </c>
      <c r="F87" s="83">
        <v>2</v>
      </c>
      <c r="G87" s="83">
        <v>0</v>
      </c>
      <c r="H87" s="83">
        <v>0</v>
      </c>
      <c r="I87" s="83">
        <v>2</v>
      </c>
      <c r="J87" s="83">
        <v>0</v>
      </c>
      <c r="K87" s="77">
        <f t="shared" si="2"/>
        <v>16</v>
      </c>
      <c r="L87" s="84">
        <f t="shared" si="3"/>
        <v>1</v>
      </c>
      <c r="M87" s="94"/>
      <c r="N87" s="109"/>
      <c r="O87" s="110"/>
    </row>
    <row r="88" spans="2:15" x14ac:dyDescent="0.25">
      <c r="B88" s="157"/>
      <c r="C88" s="82" t="s">
        <v>166</v>
      </c>
      <c r="D88" s="83">
        <v>1</v>
      </c>
      <c r="E88" s="83">
        <v>12</v>
      </c>
      <c r="F88" s="83">
        <v>2</v>
      </c>
      <c r="G88" s="83">
        <v>0</v>
      </c>
      <c r="H88" s="83">
        <v>0</v>
      </c>
      <c r="I88" s="83">
        <v>2</v>
      </c>
      <c r="J88" s="83">
        <v>0</v>
      </c>
      <c r="K88" s="77">
        <f t="shared" si="2"/>
        <v>16</v>
      </c>
      <c r="L88" s="84">
        <f t="shared" si="3"/>
        <v>1</v>
      </c>
      <c r="M88" s="94"/>
      <c r="N88" s="109"/>
      <c r="O88" s="110"/>
    </row>
    <row r="89" spans="2:15" x14ac:dyDescent="0.25">
      <c r="B89" s="157"/>
      <c r="C89" s="91" t="s">
        <v>167</v>
      </c>
      <c r="D89" s="92">
        <v>0</v>
      </c>
      <c r="E89" s="92">
        <v>0</v>
      </c>
      <c r="F89" s="92">
        <v>0</v>
      </c>
      <c r="G89" s="92">
        <v>0</v>
      </c>
      <c r="H89" s="92">
        <v>0</v>
      </c>
      <c r="I89" s="92">
        <v>0</v>
      </c>
      <c r="J89" s="92">
        <v>0</v>
      </c>
      <c r="K89" s="93">
        <f t="shared" si="2"/>
        <v>0</v>
      </c>
      <c r="L89" s="84" t="str">
        <f t="shared" si="3"/>
        <v/>
      </c>
      <c r="M89" s="105" t="s">
        <v>214</v>
      </c>
      <c r="N89" s="109"/>
      <c r="O89" s="110"/>
    </row>
    <row r="90" spans="2:15" ht="15.75" thickBot="1" x14ac:dyDescent="0.3">
      <c r="B90" s="158"/>
      <c r="C90" s="85" t="s">
        <v>168</v>
      </c>
      <c r="D90" s="86">
        <v>1</v>
      </c>
      <c r="E90" s="86">
        <v>11</v>
      </c>
      <c r="F90" s="86">
        <v>2</v>
      </c>
      <c r="G90" s="86">
        <v>2</v>
      </c>
      <c r="H90" s="86">
        <v>0</v>
      </c>
      <c r="I90" s="86">
        <v>4</v>
      </c>
      <c r="J90" s="86">
        <v>0</v>
      </c>
      <c r="K90" s="87">
        <f t="shared" si="2"/>
        <v>19</v>
      </c>
      <c r="L90" s="88">
        <f t="shared" si="3"/>
        <v>1</v>
      </c>
      <c r="M90" s="95"/>
      <c r="N90" s="106">
        <f>SUM(K79:K90)</f>
        <v>200</v>
      </c>
      <c r="O90" s="111">
        <f>N90/11</f>
        <v>18.181818181818183</v>
      </c>
    </row>
    <row r="91" spans="2:15" x14ac:dyDescent="0.25">
      <c r="B91" s="159">
        <v>15</v>
      </c>
      <c r="C91" s="79" t="s">
        <v>157</v>
      </c>
      <c r="D91" s="80">
        <v>2</v>
      </c>
      <c r="E91" s="80">
        <v>5</v>
      </c>
      <c r="F91" s="80">
        <v>2</v>
      </c>
      <c r="G91" s="80">
        <v>2</v>
      </c>
      <c r="H91" s="80">
        <v>0</v>
      </c>
      <c r="I91" s="80">
        <v>4</v>
      </c>
      <c r="J91" s="80">
        <v>0</v>
      </c>
      <c r="K91" s="80">
        <f t="shared" si="2"/>
        <v>26</v>
      </c>
      <c r="L91" s="81">
        <f t="shared" si="3"/>
        <v>2</v>
      </c>
      <c r="M91" s="99"/>
      <c r="N91" s="109"/>
      <c r="O91" s="110"/>
    </row>
    <row r="92" spans="2:15" x14ac:dyDescent="0.25">
      <c r="B92" s="157"/>
      <c r="C92" s="82" t="s">
        <v>158</v>
      </c>
      <c r="D92" s="83">
        <v>1</v>
      </c>
      <c r="E92" s="83">
        <v>6</v>
      </c>
      <c r="F92" s="83">
        <v>0</v>
      </c>
      <c r="G92" s="83">
        <v>2</v>
      </c>
      <c r="H92" s="83">
        <v>0</v>
      </c>
      <c r="I92" s="83">
        <v>6</v>
      </c>
      <c r="J92" s="83">
        <v>0</v>
      </c>
      <c r="K92" s="77">
        <f t="shared" si="2"/>
        <v>14</v>
      </c>
      <c r="L92" s="84">
        <f t="shared" si="3"/>
        <v>1</v>
      </c>
      <c r="M92" s="94"/>
      <c r="N92" s="109"/>
      <c r="O92" s="110"/>
    </row>
    <row r="93" spans="2:15" x14ac:dyDescent="0.25">
      <c r="B93" s="157"/>
      <c r="C93" s="82" t="s">
        <v>159</v>
      </c>
      <c r="D93" s="83">
        <v>1</v>
      </c>
      <c r="E93" s="83">
        <v>3</v>
      </c>
      <c r="F93" s="83">
        <v>0</v>
      </c>
      <c r="G93" s="83">
        <v>2</v>
      </c>
      <c r="H93" s="83">
        <v>0</v>
      </c>
      <c r="I93" s="83">
        <v>6</v>
      </c>
      <c r="J93" s="83">
        <v>0</v>
      </c>
      <c r="K93" s="77">
        <f t="shared" si="2"/>
        <v>11</v>
      </c>
      <c r="L93" s="84">
        <f t="shared" si="3"/>
        <v>1</v>
      </c>
      <c r="M93" s="94"/>
      <c r="N93" s="109"/>
      <c r="O93" s="110"/>
    </row>
    <row r="94" spans="2:15" x14ac:dyDescent="0.25">
      <c r="B94" s="157"/>
      <c r="C94" s="82" t="s">
        <v>160</v>
      </c>
      <c r="D94" s="83">
        <v>1</v>
      </c>
      <c r="E94" s="83">
        <v>14</v>
      </c>
      <c r="F94" s="83">
        <v>2</v>
      </c>
      <c r="G94" s="83">
        <v>2</v>
      </c>
      <c r="H94" s="83">
        <v>0</v>
      </c>
      <c r="I94" s="83">
        <v>4</v>
      </c>
      <c r="J94" s="83">
        <v>0</v>
      </c>
      <c r="K94" s="77">
        <f t="shared" si="2"/>
        <v>22</v>
      </c>
      <c r="L94" s="84">
        <f t="shared" si="3"/>
        <v>2</v>
      </c>
      <c r="M94" s="94"/>
      <c r="N94" s="109"/>
      <c r="O94" s="110"/>
    </row>
    <row r="95" spans="2:15" x14ac:dyDescent="0.25">
      <c r="B95" s="157"/>
      <c r="C95" s="82" t="s">
        <v>161</v>
      </c>
      <c r="D95" s="83">
        <v>1</v>
      </c>
      <c r="E95" s="83">
        <v>2</v>
      </c>
      <c r="F95" s="83">
        <v>2</v>
      </c>
      <c r="G95" s="83">
        <v>1</v>
      </c>
      <c r="H95" s="83">
        <v>0</v>
      </c>
      <c r="I95" s="83">
        <v>6</v>
      </c>
      <c r="J95" s="83">
        <v>0</v>
      </c>
      <c r="K95" s="77">
        <f t="shared" si="2"/>
        <v>11</v>
      </c>
      <c r="L95" s="84">
        <f t="shared" si="3"/>
        <v>1</v>
      </c>
      <c r="M95" s="94"/>
      <c r="N95" s="109"/>
      <c r="O95" s="110"/>
    </row>
    <row r="96" spans="2:15" x14ac:dyDescent="0.25">
      <c r="B96" s="157"/>
      <c r="C96" s="82" t="s">
        <v>162</v>
      </c>
      <c r="D96" s="83">
        <v>1</v>
      </c>
      <c r="E96" s="83">
        <v>2</v>
      </c>
      <c r="F96" s="83">
        <v>2</v>
      </c>
      <c r="G96" s="83">
        <v>1</v>
      </c>
      <c r="H96" s="83">
        <v>0</v>
      </c>
      <c r="I96" s="83">
        <v>6</v>
      </c>
      <c r="J96" s="83">
        <v>0</v>
      </c>
      <c r="K96" s="77">
        <f t="shared" si="2"/>
        <v>11</v>
      </c>
      <c r="L96" s="84">
        <f t="shared" si="3"/>
        <v>1</v>
      </c>
      <c r="M96" s="94"/>
      <c r="N96" s="109"/>
      <c r="O96" s="110"/>
    </row>
    <row r="97" spans="2:15" x14ac:dyDescent="0.25">
      <c r="B97" s="157"/>
      <c r="C97" s="82" t="s">
        <v>163</v>
      </c>
      <c r="D97" s="83">
        <v>1</v>
      </c>
      <c r="E97" s="83">
        <v>30</v>
      </c>
      <c r="F97" s="83">
        <v>4</v>
      </c>
      <c r="G97" s="83">
        <v>1</v>
      </c>
      <c r="H97" s="83">
        <v>2</v>
      </c>
      <c r="I97" s="83">
        <v>6</v>
      </c>
      <c r="J97" s="83">
        <v>0</v>
      </c>
      <c r="K97" s="77">
        <f t="shared" si="2"/>
        <v>43</v>
      </c>
      <c r="L97" s="84">
        <f t="shared" si="3"/>
        <v>2</v>
      </c>
      <c r="M97" s="94"/>
      <c r="N97" s="109"/>
      <c r="O97" s="110"/>
    </row>
    <row r="98" spans="2:15" x14ac:dyDescent="0.25">
      <c r="B98" s="157"/>
      <c r="C98" s="82" t="s">
        <v>164</v>
      </c>
      <c r="D98" s="83">
        <v>1</v>
      </c>
      <c r="E98" s="83">
        <v>8</v>
      </c>
      <c r="F98" s="83">
        <v>2</v>
      </c>
      <c r="G98" s="83">
        <v>1</v>
      </c>
      <c r="H98" s="83">
        <v>2</v>
      </c>
      <c r="I98" s="83">
        <v>4</v>
      </c>
      <c r="J98" s="83">
        <v>0</v>
      </c>
      <c r="K98" s="77">
        <f t="shared" si="2"/>
        <v>17</v>
      </c>
      <c r="L98" s="84">
        <f t="shared" si="3"/>
        <v>1</v>
      </c>
      <c r="M98" s="94"/>
      <c r="N98" s="109"/>
      <c r="O98" s="110"/>
    </row>
    <row r="99" spans="2:15" x14ac:dyDescent="0.25">
      <c r="B99" s="157"/>
      <c r="C99" s="82" t="s">
        <v>165</v>
      </c>
      <c r="D99" s="83">
        <v>1</v>
      </c>
      <c r="E99" s="83">
        <v>12</v>
      </c>
      <c r="F99" s="83">
        <v>2</v>
      </c>
      <c r="G99" s="83">
        <v>0</v>
      </c>
      <c r="H99" s="83">
        <v>0</v>
      </c>
      <c r="I99" s="83">
        <v>6</v>
      </c>
      <c r="J99" s="83">
        <v>0</v>
      </c>
      <c r="K99" s="77">
        <f t="shared" si="2"/>
        <v>20</v>
      </c>
      <c r="L99" s="84">
        <f t="shared" si="3"/>
        <v>2</v>
      </c>
      <c r="M99" s="94"/>
      <c r="N99" s="109"/>
      <c r="O99" s="110"/>
    </row>
    <row r="100" spans="2:15" x14ac:dyDescent="0.25">
      <c r="B100" s="157"/>
      <c r="C100" s="91" t="s">
        <v>166</v>
      </c>
      <c r="D100" s="92">
        <v>0</v>
      </c>
      <c r="E100" s="92">
        <v>0</v>
      </c>
      <c r="F100" s="92">
        <v>0</v>
      </c>
      <c r="G100" s="92">
        <v>0</v>
      </c>
      <c r="H100" s="92">
        <v>0</v>
      </c>
      <c r="I100" s="92">
        <v>0</v>
      </c>
      <c r="J100" s="92">
        <v>0</v>
      </c>
      <c r="K100" s="93">
        <f t="shared" si="2"/>
        <v>0</v>
      </c>
      <c r="L100" s="84" t="str">
        <f t="shared" si="3"/>
        <v/>
      </c>
      <c r="M100" s="94" t="s">
        <v>213</v>
      </c>
      <c r="N100" s="109"/>
      <c r="O100" s="110"/>
    </row>
    <row r="101" spans="2:15" x14ac:dyDescent="0.25">
      <c r="B101" s="157"/>
      <c r="C101" s="91" t="s">
        <v>167</v>
      </c>
      <c r="D101" s="92">
        <v>0</v>
      </c>
      <c r="E101" s="92">
        <v>0</v>
      </c>
      <c r="F101" s="92">
        <v>0</v>
      </c>
      <c r="G101" s="92">
        <v>0</v>
      </c>
      <c r="H101" s="92">
        <v>0</v>
      </c>
      <c r="I101" s="92">
        <v>0</v>
      </c>
      <c r="J101" s="92">
        <v>0</v>
      </c>
      <c r="K101" s="93">
        <f t="shared" si="2"/>
        <v>0</v>
      </c>
      <c r="L101" s="84" t="str">
        <f t="shared" si="3"/>
        <v/>
      </c>
      <c r="M101" s="94" t="s">
        <v>212</v>
      </c>
      <c r="N101" s="109"/>
      <c r="O101" s="110"/>
    </row>
    <row r="102" spans="2:15" ht="15.75" thickBot="1" x14ac:dyDescent="0.3">
      <c r="B102" s="158"/>
      <c r="C102" s="85" t="s">
        <v>168</v>
      </c>
      <c r="D102" s="86">
        <v>1</v>
      </c>
      <c r="E102" s="86">
        <v>11</v>
      </c>
      <c r="F102" s="86">
        <v>2</v>
      </c>
      <c r="G102" s="86">
        <v>3</v>
      </c>
      <c r="H102" s="86">
        <v>0</v>
      </c>
      <c r="I102" s="86">
        <v>4</v>
      </c>
      <c r="J102" s="86">
        <v>0</v>
      </c>
      <c r="K102" s="87">
        <f t="shared" si="2"/>
        <v>20</v>
      </c>
      <c r="L102" s="88">
        <f t="shared" si="3"/>
        <v>2</v>
      </c>
      <c r="M102" s="101"/>
      <c r="N102" s="106">
        <f>SUM(K91:K102)</f>
        <v>195</v>
      </c>
      <c r="O102" s="111">
        <f>N102/10</f>
        <v>19.5</v>
      </c>
    </row>
    <row r="103" spans="2:15" x14ac:dyDescent="0.25">
      <c r="B103" s="159">
        <v>17</v>
      </c>
      <c r="C103" s="79" t="s">
        <v>157</v>
      </c>
      <c r="D103" s="80">
        <v>3</v>
      </c>
      <c r="E103" s="80">
        <v>5</v>
      </c>
      <c r="F103" s="80">
        <v>2</v>
      </c>
      <c r="G103" s="80">
        <v>1</v>
      </c>
      <c r="H103" s="80">
        <v>0</v>
      </c>
      <c r="I103" s="80">
        <v>4</v>
      </c>
      <c r="J103" s="80">
        <v>0</v>
      </c>
      <c r="K103" s="80">
        <f t="shared" si="2"/>
        <v>36</v>
      </c>
      <c r="L103" s="81">
        <f t="shared" si="3"/>
        <v>2</v>
      </c>
      <c r="M103" s="100"/>
      <c r="N103" s="109"/>
      <c r="O103" s="110"/>
    </row>
    <row r="104" spans="2:15" x14ac:dyDescent="0.25">
      <c r="B104" s="157"/>
      <c r="C104" s="82" t="s">
        <v>158</v>
      </c>
      <c r="D104" s="83">
        <v>1</v>
      </c>
      <c r="E104" s="83">
        <v>6</v>
      </c>
      <c r="F104" s="83">
        <v>0</v>
      </c>
      <c r="G104" s="83">
        <v>2</v>
      </c>
      <c r="H104" s="83">
        <v>0</v>
      </c>
      <c r="I104" s="83">
        <v>6</v>
      </c>
      <c r="J104" s="83">
        <v>0</v>
      </c>
      <c r="K104" s="77">
        <f t="shared" si="2"/>
        <v>14</v>
      </c>
      <c r="L104" s="84">
        <f t="shared" si="3"/>
        <v>1</v>
      </c>
      <c r="M104" s="94"/>
      <c r="N104" s="109"/>
      <c r="O104" s="110"/>
    </row>
    <row r="105" spans="2:15" x14ac:dyDescent="0.25">
      <c r="B105" s="157"/>
      <c r="C105" s="82" t="s">
        <v>159</v>
      </c>
      <c r="D105" s="83">
        <v>1</v>
      </c>
      <c r="E105" s="83">
        <v>3</v>
      </c>
      <c r="F105" s="83">
        <v>0</v>
      </c>
      <c r="G105" s="83">
        <v>2</v>
      </c>
      <c r="H105" s="83">
        <v>0</v>
      </c>
      <c r="I105" s="83">
        <v>6</v>
      </c>
      <c r="J105" s="83">
        <v>0</v>
      </c>
      <c r="K105" s="77">
        <f t="shared" si="2"/>
        <v>11</v>
      </c>
      <c r="L105" s="84">
        <f t="shared" si="3"/>
        <v>1</v>
      </c>
      <c r="M105" s="94"/>
      <c r="N105" s="109"/>
      <c r="O105" s="110"/>
    </row>
    <row r="106" spans="2:15" x14ac:dyDescent="0.25">
      <c r="B106" s="157"/>
      <c r="C106" s="82" t="s">
        <v>160</v>
      </c>
      <c r="D106" s="83">
        <v>1</v>
      </c>
      <c r="E106" s="83">
        <v>14</v>
      </c>
      <c r="F106" s="83">
        <v>4</v>
      </c>
      <c r="G106" s="83">
        <v>3</v>
      </c>
      <c r="H106" s="83">
        <v>0</v>
      </c>
      <c r="I106" s="83">
        <v>6</v>
      </c>
      <c r="J106" s="83">
        <v>0</v>
      </c>
      <c r="K106" s="77">
        <f t="shared" si="2"/>
        <v>27</v>
      </c>
      <c r="L106" s="84">
        <f t="shared" si="3"/>
        <v>2</v>
      </c>
      <c r="M106" s="94"/>
      <c r="N106" s="109"/>
      <c r="O106" s="110"/>
    </row>
    <row r="107" spans="2:15" x14ac:dyDescent="0.25">
      <c r="B107" s="157"/>
      <c r="C107" s="82" t="s">
        <v>161</v>
      </c>
      <c r="D107" s="83">
        <v>1</v>
      </c>
      <c r="E107" s="83">
        <v>2</v>
      </c>
      <c r="F107" s="83">
        <v>2</v>
      </c>
      <c r="G107" s="83">
        <v>1</v>
      </c>
      <c r="H107" s="83">
        <v>0</v>
      </c>
      <c r="I107" s="83">
        <v>6</v>
      </c>
      <c r="J107" s="83">
        <v>0</v>
      </c>
      <c r="K107" s="77">
        <f t="shared" si="2"/>
        <v>11</v>
      </c>
      <c r="L107" s="84">
        <f t="shared" si="3"/>
        <v>1</v>
      </c>
      <c r="M107" s="94"/>
      <c r="N107" s="109"/>
      <c r="O107" s="110"/>
    </row>
    <row r="108" spans="2:15" x14ac:dyDescent="0.25">
      <c r="B108" s="157"/>
      <c r="C108" s="82" t="s">
        <v>162</v>
      </c>
      <c r="D108" s="83">
        <v>1</v>
      </c>
      <c r="E108" s="83">
        <v>2</v>
      </c>
      <c r="F108" s="83">
        <v>2</v>
      </c>
      <c r="G108" s="83">
        <v>1</v>
      </c>
      <c r="H108" s="83">
        <v>0</v>
      </c>
      <c r="I108" s="83">
        <v>6</v>
      </c>
      <c r="J108" s="83">
        <v>0</v>
      </c>
      <c r="K108" s="77">
        <f t="shared" si="2"/>
        <v>11</v>
      </c>
      <c r="L108" s="84">
        <f t="shared" si="3"/>
        <v>1</v>
      </c>
      <c r="M108" s="94"/>
      <c r="N108" s="109"/>
      <c r="O108" s="110"/>
    </row>
    <row r="109" spans="2:15" x14ac:dyDescent="0.25">
      <c r="B109" s="157"/>
      <c r="C109" s="82" t="s">
        <v>163</v>
      </c>
      <c r="D109" s="83">
        <v>1</v>
      </c>
      <c r="E109" s="83">
        <v>30</v>
      </c>
      <c r="F109" s="83">
        <v>4</v>
      </c>
      <c r="G109" s="83">
        <v>2</v>
      </c>
      <c r="H109" s="83">
        <v>2</v>
      </c>
      <c r="I109" s="83">
        <v>6</v>
      </c>
      <c r="J109" s="83">
        <v>0</v>
      </c>
      <c r="K109" s="77">
        <f t="shared" si="2"/>
        <v>44</v>
      </c>
      <c r="L109" s="84">
        <f t="shared" si="3"/>
        <v>2</v>
      </c>
      <c r="M109" s="94"/>
      <c r="N109" s="109"/>
      <c r="O109" s="110"/>
    </row>
    <row r="110" spans="2:15" x14ac:dyDescent="0.25">
      <c r="B110" s="157"/>
      <c r="C110" s="82" t="s">
        <v>164</v>
      </c>
      <c r="D110" s="83">
        <v>1</v>
      </c>
      <c r="E110" s="83">
        <v>8</v>
      </c>
      <c r="F110" s="83">
        <v>2</v>
      </c>
      <c r="G110" s="83">
        <v>1</v>
      </c>
      <c r="H110" s="83">
        <v>2</v>
      </c>
      <c r="I110" s="83">
        <v>4</v>
      </c>
      <c r="J110" s="83">
        <v>0</v>
      </c>
      <c r="K110" s="77">
        <f t="shared" si="2"/>
        <v>17</v>
      </c>
      <c r="L110" s="84">
        <f t="shared" si="3"/>
        <v>1</v>
      </c>
      <c r="M110" s="94"/>
      <c r="N110" s="109"/>
      <c r="O110" s="110"/>
    </row>
    <row r="111" spans="2:15" x14ac:dyDescent="0.25">
      <c r="B111" s="157"/>
      <c r="C111" s="82" t="s">
        <v>165</v>
      </c>
      <c r="D111" s="83">
        <v>1</v>
      </c>
      <c r="E111" s="83">
        <v>6</v>
      </c>
      <c r="F111" s="83">
        <v>2</v>
      </c>
      <c r="G111" s="83">
        <v>1</v>
      </c>
      <c r="H111" s="83">
        <v>0</v>
      </c>
      <c r="I111" s="83">
        <v>4</v>
      </c>
      <c r="J111" s="83">
        <v>0</v>
      </c>
      <c r="K111" s="77">
        <f t="shared" si="2"/>
        <v>13</v>
      </c>
      <c r="L111" s="84">
        <f t="shared" si="3"/>
        <v>1</v>
      </c>
      <c r="M111" s="94"/>
      <c r="N111" s="109"/>
      <c r="O111" s="110"/>
    </row>
    <row r="112" spans="2:15" x14ac:dyDescent="0.25">
      <c r="B112" s="157"/>
      <c r="C112" s="91" t="s">
        <v>166</v>
      </c>
      <c r="D112" s="92">
        <v>0</v>
      </c>
      <c r="E112" s="92">
        <v>0</v>
      </c>
      <c r="F112" s="92">
        <v>0</v>
      </c>
      <c r="G112" s="92">
        <v>0</v>
      </c>
      <c r="H112" s="92">
        <v>0</v>
      </c>
      <c r="I112" s="92">
        <v>0</v>
      </c>
      <c r="J112" s="92">
        <v>0</v>
      </c>
      <c r="K112" s="93">
        <f t="shared" si="2"/>
        <v>0</v>
      </c>
      <c r="L112" s="84" t="str">
        <f t="shared" si="3"/>
        <v/>
      </c>
      <c r="M112" s="94" t="s">
        <v>213</v>
      </c>
      <c r="N112" s="109"/>
      <c r="O112" s="110"/>
    </row>
    <row r="113" spans="2:15" x14ac:dyDescent="0.25">
      <c r="B113" s="157"/>
      <c r="C113" s="91" t="s">
        <v>167</v>
      </c>
      <c r="D113" s="92">
        <v>0</v>
      </c>
      <c r="E113" s="92">
        <v>0</v>
      </c>
      <c r="F113" s="92">
        <v>0</v>
      </c>
      <c r="G113" s="92">
        <v>0</v>
      </c>
      <c r="H113" s="92">
        <v>0</v>
      </c>
      <c r="I113" s="92">
        <v>0</v>
      </c>
      <c r="J113" s="92">
        <v>0</v>
      </c>
      <c r="K113" s="93">
        <f t="shared" si="2"/>
        <v>0</v>
      </c>
      <c r="L113" s="84" t="str">
        <f t="shared" si="3"/>
        <v/>
      </c>
      <c r="M113" s="94" t="s">
        <v>212</v>
      </c>
      <c r="N113" s="109"/>
      <c r="O113" s="110"/>
    </row>
    <row r="114" spans="2:15" ht="15.75" thickBot="1" x14ac:dyDescent="0.3">
      <c r="B114" s="158"/>
      <c r="C114" s="85" t="s">
        <v>168</v>
      </c>
      <c r="D114" s="86">
        <v>1</v>
      </c>
      <c r="E114" s="86">
        <v>11</v>
      </c>
      <c r="F114" s="86">
        <v>4</v>
      </c>
      <c r="G114" s="86">
        <v>3</v>
      </c>
      <c r="H114" s="86">
        <v>0</v>
      </c>
      <c r="I114" s="86">
        <v>4</v>
      </c>
      <c r="J114" s="86">
        <v>0</v>
      </c>
      <c r="K114" s="87">
        <f t="shared" si="2"/>
        <v>22</v>
      </c>
      <c r="L114" s="88">
        <f t="shared" si="3"/>
        <v>2</v>
      </c>
      <c r="M114" s="95"/>
      <c r="N114" s="106">
        <f>SUM(K103:K114)</f>
        <v>206</v>
      </c>
      <c r="O114" s="111">
        <f>N114/10</f>
        <v>20.6</v>
      </c>
    </row>
    <row r="115" spans="2:15" x14ac:dyDescent="0.25">
      <c r="B115" s="159">
        <v>19</v>
      </c>
      <c r="C115" s="79" t="s">
        <v>157</v>
      </c>
      <c r="D115" s="80">
        <v>1</v>
      </c>
      <c r="E115" s="80">
        <v>11</v>
      </c>
      <c r="F115" s="80">
        <v>2</v>
      </c>
      <c r="G115" s="80">
        <v>2</v>
      </c>
      <c r="H115" s="80">
        <v>0</v>
      </c>
      <c r="I115" s="80">
        <v>4</v>
      </c>
      <c r="J115" s="80">
        <v>0</v>
      </c>
      <c r="K115" s="80">
        <f t="shared" si="2"/>
        <v>19</v>
      </c>
      <c r="L115" s="81">
        <f t="shared" si="3"/>
        <v>1</v>
      </c>
      <c r="M115" s="100"/>
      <c r="N115" s="109"/>
      <c r="O115" s="110"/>
    </row>
    <row r="116" spans="2:15" x14ac:dyDescent="0.25">
      <c r="B116" s="157"/>
      <c r="C116" s="82" t="s">
        <v>158</v>
      </c>
      <c r="D116" s="83">
        <v>1</v>
      </c>
      <c r="E116" s="83">
        <v>6</v>
      </c>
      <c r="F116" s="83">
        <v>0</v>
      </c>
      <c r="G116" s="83">
        <v>2</v>
      </c>
      <c r="H116" s="83">
        <v>0</v>
      </c>
      <c r="I116" s="83">
        <v>6</v>
      </c>
      <c r="J116" s="83">
        <v>0</v>
      </c>
      <c r="K116" s="77">
        <f t="shared" si="2"/>
        <v>14</v>
      </c>
      <c r="L116" s="84">
        <f t="shared" si="3"/>
        <v>1</v>
      </c>
      <c r="M116" s="94"/>
      <c r="N116" s="109"/>
      <c r="O116" s="110"/>
    </row>
    <row r="117" spans="2:15" x14ac:dyDescent="0.25">
      <c r="B117" s="157"/>
      <c r="C117" s="82" t="s">
        <v>159</v>
      </c>
      <c r="D117" s="83">
        <v>1</v>
      </c>
      <c r="E117" s="83">
        <v>3</v>
      </c>
      <c r="F117" s="83">
        <v>0</v>
      </c>
      <c r="G117" s="83">
        <v>2</v>
      </c>
      <c r="H117" s="83">
        <v>0</v>
      </c>
      <c r="I117" s="83">
        <v>6</v>
      </c>
      <c r="J117" s="83">
        <v>0</v>
      </c>
      <c r="K117" s="77">
        <f t="shared" si="2"/>
        <v>11</v>
      </c>
      <c r="L117" s="84">
        <f t="shared" si="3"/>
        <v>1</v>
      </c>
      <c r="M117" s="94"/>
      <c r="N117" s="109"/>
      <c r="O117" s="110"/>
    </row>
    <row r="118" spans="2:15" x14ac:dyDescent="0.25">
      <c r="B118" s="157"/>
      <c r="C118" s="82" t="s">
        <v>160</v>
      </c>
      <c r="D118" s="83">
        <v>1</v>
      </c>
      <c r="E118" s="83">
        <v>14</v>
      </c>
      <c r="F118" s="83">
        <v>4</v>
      </c>
      <c r="G118" s="83">
        <v>2</v>
      </c>
      <c r="H118" s="83">
        <v>1</v>
      </c>
      <c r="I118" s="83">
        <v>2</v>
      </c>
      <c r="J118" s="83">
        <v>0</v>
      </c>
      <c r="K118" s="77">
        <f t="shared" si="2"/>
        <v>23</v>
      </c>
      <c r="L118" s="84">
        <f t="shared" si="3"/>
        <v>2</v>
      </c>
      <c r="M118" s="94"/>
      <c r="N118" s="109"/>
      <c r="O118" s="110"/>
    </row>
    <row r="119" spans="2:15" x14ac:dyDescent="0.25">
      <c r="B119" s="157"/>
      <c r="C119" s="82" t="s">
        <v>161</v>
      </c>
      <c r="D119" s="83">
        <v>1</v>
      </c>
      <c r="E119" s="83">
        <v>2</v>
      </c>
      <c r="F119" s="83">
        <v>2</v>
      </c>
      <c r="G119" s="83">
        <v>1</v>
      </c>
      <c r="H119" s="83">
        <v>0</v>
      </c>
      <c r="I119" s="83">
        <v>6</v>
      </c>
      <c r="J119" s="83">
        <v>0</v>
      </c>
      <c r="K119" s="77">
        <f t="shared" si="2"/>
        <v>11</v>
      </c>
      <c r="L119" s="84">
        <f t="shared" si="3"/>
        <v>1</v>
      </c>
      <c r="M119" s="94"/>
      <c r="N119" s="109"/>
      <c r="O119" s="110"/>
    </row>
    <row r="120" spans="2:15" x14ac:dyDescent="0.25">
      <c r="B120" s="157"/>
      <c r="C120" s="82" t="s">
        <v>162</v>
      </c>
      <c r="D120" s="83">
        <v>1</v>
      </c>
      <c r="E120" s="83">
        <v>2</v>
      </c>
      <c r="F120" s="83">
        <v>2</v>
      </c>
      <c r="G120" s="83">
        <v>1</v>
      </c>
      <c r="H120" s="83">
        <v>0</v>
      </c>
      <c r="I120" s="83">
        <v>2</v>
      </c>
      <c r="J120" s="83">
        <v>0</v>
      </c>
      <c r="K120" s="77">
        <f t="shared" si="2"/>
        <v>7</v>
      </c>
      <c r="L120" s="84">
        <f t="shared" si="3"/>
        <v>1</v>
      </c>
      <c r="M120" s="94"/>
      <c r="N120" s="109"/>
      <c r="O120" s="110"/>
    </row>
    <row r="121" spans="2:15" x14ac:dyDescent="0.25">
      <c r="B121" s="157"/>
      <c r="C121" s="82" t="s">
        <v>163</v>
      </c>
      <c r="D121" s="83">
        <v>1</v>
      </c>
      <c r="E121" s="83">
        <v>30</v>
      </c>
      <c r="F121" s="83">
        <v>4</v>
      </c>
      <c r="G121" s="83">
        <v>3</v>
      </c>
      <c r="H121" s="83">
        <v>2</v>
      </c>
      <c r="I121" s="83">
        <v>6</v>
      </c>
      <c r="J121" s="83">
        <v>0</v>
      </c>
      <c r="K121" s="77">
        <f t="shared" si="2"/>
        <v>45</v>
      </c>
      <c r="L121" s="84">
        <f t="shared" si="3"/>
        <v>2</v>
      </c>
      <c r="M121" s="94"/>
      <c r="N121" s="109"/>
      <c r="O121" s="110"/>
    </row>
    <row r="122" spans="2:15" x14ac:dyDescent="0.25">
      <c r="B122" s="157"/>
      <c r="C122" s="82" t="s">
        <v>164</v>
      </c>
      <c r="D122" s="83">
        <v>1</v>
      </c>
      <c r="E122" s="83">
        <v>8</v>
      </c>
      <c r="F122" s="83">
        <v>2</v>
      </c>
      <c r="G122" s="83">
        <v>1</v>
      </c>
      <c r="H122" s="83">
        <v>2</v>
      </c>
      <c r="I122" s="83">
        <v>4</v>
      </c>
      <c r="J122" s="83">
        <v>0</v>
      </c>
      <c r="K122" s="77">
        <f t="shared" si="2"/>
        <v>17</v>
      </c>
      <c r="L122" s="84">
        <f t="shared" si="3"/>
        <v>1</v>
      </c>
      <c r="M122" s="94"/>
      <c r="N122" s="109"/>
      <c r="O122" s="110"/>
    </row>
    <row r="123" spans="2:15" x14ac:dyDescent="0.25">
      <c r="B123" s="157"/>
      <c r="C123" s="82" t="s">
        <v>165</v>
      </c>
      <c r="D123" s="83">
        <v>1</v>
      </c>
      <c r="E123" s="83">
        <v>6</v>
      </c>
      <c r="F123" s="83">
        <v>2</v>
      </c>
      <c r="G123" s="83">
        <v>1</v>
      </c>
      <c r="H123" s="83">
        <v>0</v>
      </c>
      <c r="I123" s="83">
        <v>4</v>
      </c>
      <c r="J123" s="83">
        <v>0</v>
      </c>
      <c r="K123" s="77">
        <f t="shared" ref="K123:K181" si="4">D123*(SUM(E123:J123))</f>
        <v>13</v>
      </c>
      <c r="L123" s="84">
        <f t="shared" si="3"/>
        <v>1</v>
      </c>
      <c r="M123" s="94"/>
      <c r="N123" s="109"/>
      <c r="O123" s="110"/>
    </row>
    <row r="124" spans="2:15" x14ac:dyDescent="0.25">
      <c r="B124" s="157"/>
      <c r="C124" s="91" t="s">
        <v>166</v>
      </c>
      <c r="D124" s="92">
        <v>0</v>
      </c>
      <c r="E124" s="92">
        <v>0</v>
      </c>
      <c r="F124" s="92">
        <v>0</v>
      </c>
      <c r="G124" s="92">
        <v>0</v>
      </c>
      <c r="H124" s="92">
        <v>0</v>
      </c>
      <c r="I124" s="92">
        <v>0</v>
      </c>
      <c r="J124" s="92">
        <v>0</v>
      </c>
      <c r="K124" s="93">
        <f t="shared" si="4"/>
        <v>0</v>
      </c>
      <c r="L124" s="84" t="str">
        <f t="shared" si="3"/>
        <v/>
      </c>
      <c r="M124" s="94" t="s">
        <v>213</v>
      </c>
      <c r="N124" s="109"/>
      <c r="O124" s="110"/>
    </row>
    <row r="125" spans="2:15" x14ac:dyDescent="0.25">
      <c r="B125" s="157"/>
      <c r="C125" s="82" t="s">
        <v>167</v>
      </c>
      <c r="D125" s="83">
        <v>1</v>
      </c>
      <c r="E125" s="83">
        <v>6</v>
      </c>
      <c r="F125" s="83">
        <v>2</v>
      </c>
      <c r="G125" s="83">
        <v>1</v>
      </c>
      <c r="H125" s="83">
        <v>0</v>
      </c>
      <c r="I125" s="83">
        <v>4</v>
      </c>
      <c r="J125" s="83">
        <v>0</v>
      </c>
      <c r="K125" s="77">
        <f t="shared" si="4"/>
        <v>13</v>
      </c>
      <c r="L125" s="84">
        <f t="shared" si="3"/>
        <v>1</v>
      </c>
      <c r="M125" s="94"/>
      <c r="N125" s="109"/>
      <c r="O125" s="110"/>
    </row>
    <row r="126" spans="2:15" ht="15.75" thickBot="1" x14ac:dyDescent="0.3">
      <c r="B126" s="158"/>
      <c r="C126" s="85" t="s">
        <v>168</v>
      </c>
      <c r="D126" s="86">
        <v>1</v>
      </c>
      <c r="E126" s="86">
        <v>11</v>
      </c>
      <c r="F126" s="86">
        <v>2</v>
      </c>
      <c r="G126" s="86">
        <v>2</v>
      </c>
      <c r="H126" s="86">
        <v>0</v>
      </c>
      <c r="I126" s="86">
        <v>2</v>
      </c>
      <c r="J126" s="86">
        <v>0</v>
      </c>
      <c r="K126" s="87">
        <f t="shared" si="4"/>
        <v>17</v>
      </c>
      <c r="L126" s="88">
        <f t="shared" si="3"/>
        <v>1</v>
      </c>
      <c r="M126" s="95"/>
      <c r="N126" s="106">
        <f>SUM(K115:K126)</f>
        <v>190</v>
      </c>
      <c r="O126" s="111">
        <f>N126/19</f>
        <v>10</v>
      </c>
    </row>
    <row r="127" spans="2:15" x14ac:dyDescent="0.25">
      <c r="B127" s="159">
        <v>20</v>
      </c>
      <c r="C127" s="79" t="s">
        <v>157</v>
      </c>
      <c r="D127" s="80">
        <v>1</v>
      </c>
      <c r="E127" s="80">
        <v>7.5</v>
      </c>
      <c r="F127" s="80">
        <v>2</v>
      </c>
      <c r="G127" s="80">
        <v>2</v>
      </c>
      <c r="H127" s="80">
        <v>0</v>
      </c>
      <c r="I127" s="80">
        <v>2</v>
      </c>
      <c r="J127" s="80">
        <v>0</v>
      </c>
      <c r="K127" s="80">
        <f t="shared" si="4"/>
        <v>13.5</v>
      </c>
      <c r="L127" s="81">
        <f t="shared" si="3"/>
        <v>1</v>
      </c>
      <c r="M127" s="99"/>
      <c r="N127" s="109"/>
      <c r="O127" s="110"/>
    </row>
    <row r="128" spans="2:15" x14ac:dyDescent="0.25">
      <c r="B128" s="157"/>
      <c r="C128" s="82" t="s">
        <v>158</v>
      </c>
      <c r="D128" s="83">
        <v>1</v>
      </c>
      <c r="E128" s="83">
        <v>6</v>
      </c>
      <c r="F128" s="83">
        <v>0</v>
      </c>
      <c r="G128" s="83">
        <v>1</v>
      </c>
      <c r="H128" s="83">
        <v>0</v>
      </c>
      <c r="I128" s="83">
        <v>6</v>
      </c>
      <c r="J128" s="83">
        <v>0</v>
      </c>
      <c r="K128" s="77">
        <f t="shared" si="4"/>
        <v>13</v>
      </c>
      <c r="L128" s="84">
        <f t="shared" si="3"/>
        <v>1</v>
      </c>
      <c r="M128" s="94"/>
      <c r="N128" s="109"/>
      <c r="O128" s="110"/>
    </row>
    <row r="129" spans="2:15" x14ac:dyDescent="0.25">
      <c r="B129" s="157"/>
      <c r="C129" s="82" t="s">
        <v>159</v>
      </c>
      <c r="D129" s="83">
        <v>1</v>
      </c>
      <c r="E129" s="83">
        <v>3</v>
      </c>
      <c r="F129" s="83">
        <v>0</v>
      </c>
      <c r="G129" s="83">
        <v>1</v>
      </c>
      <c r="H129" s="83">
        <v>0</v>
      </c>
      <c r="I129" s="83">
        <v>6</v>
      </c>
      <c r="J129" s="83">
        <v>0</v>
      </c>
      <c r="K129" s="77">
        <f t="shared" si="4"/>
        <v>10</v>
      </c>
      <c r="L129" s="84">
        <f t="shared" si="3"/>
        <v>1</v>
      </c>
      <c r="M129" s="94"/>
      <c r="N129" s="109"/>
      <c r="O129" s="110"/>
    </row>
    <row r="130" spans="2:15" x14ac:dyDescent="0.25">
      <c r="B130" s="157"/>
      <c r="C130" s="82" t="s">
        <v>160</v>
      </c>
      <c r="D130" s="83">
        <v>2</v>
      </c>
      <c r="E130" s="83">
        <v>14</v>
      </c>
      <c r="F130" s="83">
        <v>4</v>
      </c>
      <c r="G130" s="83">
        <v>2</v>
      </c>
      <c r="H130" s="83">
        <v>1</v>
      </c>
      <c r="I130" s="83">
        <v>4</v>
      </c>
      <c r="J130" s="83">
        <v>0</v>
      </c>
      <c r="K130" s="77">
        <f t="shared" si="4"/>
        <v>50</v>
      </c>
      <c r="L130" s="84">
        <f t="shared" si="3"/>
        <v>3</v>
      </c>
      <c r="M130" s="94"/>
      <c r="N130" s="109"/>
      <c r="O130" s="110"/>
    </row>
    <row r="131" spans="2:15" x14ac:dyDescent="0.25">
      <c r="B131" s="157"/>
      <c r="C131" s="82" t="s">
        <v>161</v>
      </c>
      <c r="D131" s="83">
        <v>1</v>
      </c>
      <c r="E131" s="83">
        <v>2</v>
      </c>
      <c r="F131" s="83">
        <v>2</v>
      </c>
      <c r="G131" s="83">
        <v>1</v>
      </c>
      <c r="H131" s="83">
        <v>0</v>
      </c>
      <c r="I131" s="83">
        <v>6</v>
      </c>
      <c r="J131" s="83">
        <v>0</v>
      </c>
      <c r="K131" s="77">
        <f t="shared" si="4"/>
        <v>11</v>
      </c>
      <c r="L131" s="84">
        <f t="shared" si="3"/>
        <v>1</v>
      </c>
      <c r="M131" s="94"/>
      <c r="N131" s="109"/>
      <c r="O131" s="110"/>
    </row>
    <row r="132" spans="2:15" x14ac:dyDescent="0.25">
      <c r="B132" s="157"/>
      <c r="C132" s="82" t="s">
        <v>162</v>
      </c>
      <c r="D132" s="83">
        <v>1</v>
      </c>
      <c r="E132" s="83">
        <v>2</v>
      </c>
      <c r="F132" s="83">
        <v>2</v>
      </c>
      <c r="G132" s="83">
        <v>2</v>
      </c>
      <c r="H132" s="83">
        <v>0</v>
      </c>
      <c r="I132" s="83">
        <v>4</v>
      </c>
      <c r="J132" s="83">
        <v>0</v>
      </c>
      <c r="K132" s="77">
        <f t="shared" si="4"/>
        <v>10</v>
      </c>
      <c r="L132" s="84">
        <f t="shared" si="3"/>
        <v>1</v>
      </c>
      <c r="M132" s="94"/>
      <c r="N132" s="109"/>
      <c r="O132" s="110"/>
    </row>
    <row r="133" spans="2:15" x14ac:dyDescent="0.25">
      <c r="B133" s="157"/>
      <c r="C133" s="82" t="s">
        <v>163</v>
      </c>
      <c r="D133" s="83">
        <v>1</v>
      </c>
      <c r="E133" s="83">
        <v>30</v>
      </c>
      <c r="F133" s="83">
        <v>4</v>
      </c>
      <c r="G133" s="83">
        <v>2</v>
      </c>
      <c r="H133" s="83">
        <v>2</v>
      </c>
      <c r="I133" s="83">
        <v>6</v>
      </c>
      <c r="J133" s="83">
        <v>0</v>
      </c>
      <c r="K133" s="77">
        <f t="shared" si="4"/>
        <v>44</v>
      </c>
      <c r="L133" s="84">
        <f t="shared" si="3"/>
        <v>2</v>
      </c>
      <c r="M133" s="94"/>
      <c r="N133" s="109"/>
      <c r="O133" s="110"/>
    </row>
    <row r="134" spans="2:15" x14ac:dyDescent="0.25">
      <c r="B134" s="157"/>
      <c r="C134" s="82" t="s">
        <v>164</v>
      </c>
      <c r="D134" s="83">
        <v>1</v>
      </c>
      <c r="E134" s="83">
        <v>8</v>
      </c>
      <c r="F134" s="83">
        <v>2</v>
      </c>
      <c r="G134" s="83">
        <v>2</v>
      </c>
      <c r="H134" s="83">
        <v>2</v>
      </c>
      <c r="I134" s="83">
        <v>6</v>
      </c>
      <c r="J134" s="83">
        <v>0</v>
      </c>
      <c r="K134" s="77">
        <f t="shared" si="4"/>
        <v>20</v>
      </c>
      <c r="L134" s="84">
        <f t="shared" si="3"/>
        <v>2</v>
      </c>
      <c r="M134" s="94"/>
      <c r="N134" s="109"/>
      <c r="O134" s="110"/>
    </row>
    <row r="135" spans="2:15" x14ac:dyDescent="0.25">
      <c r="B135" s="157"/>
      <c r="C135" s="82" t="s">
        <v>165</v>
      </c>
      <c r="D135" s="83">
        <v>1</v>
      </c>
      <c r="E135" s="83">
        <v>6</v>
      </c>
      <c r="F135" s="83">
        <v>2</v>
      </c>
      <c r="G135" s="83">
        <v>1</v>
      </c>
      <c r="H135" s="83">
        <v>0</v>
      </c>
      <c r="I135" s="83">
        <v>4</v>
      </c>
      <c r="J135" s="83">
        <v>0</v>
      </c>
      <c r="K135" s="77">
        <f t="shared" si="4"/>
        <v>13</v>
      </c>
      <c r="L135" s="84">
        <f t="shared" si="3"/>
        <v>1</v>
      </c>
      <c r="M135" s="94"/>
      <c r="N135" s="109"/>
      <c r="O135" s="110"/>
    </row>
    <row r="136" spans="2:15" x14ac:dyDescent="0.25">
      <c r="B136" s="157"/>
      <c r="C136" s="91" t="s">
        <v>166</v>
      </c>
      <c r="D136" s="92">
        <v>0</v>
      </c>
      <c r="E136" s="92">
        <v>0</v>
      </c>
      <c r="F136" s="92">
        <v>0</v>
      </c>
      <c r="G136" s="92">
        <v>0</v>
      </c>
      <c r="H136" s="92">
        <v>0</v>
      </c>
      <c r="I136" s="92">
        <v>0</v>
      </c>
      <c r="J136" s="92">
        <v>0</v>
      </c>
      <c r="K136" s="93">
        <f t="shared" si="4"/>
        <v>0</v>
      </c>
      <c r="L136" s="84" t="str">
        <f t="shared" si="3"/>
        <v/>
      </c>
      <c r="M136" s="105" t="s">
        <v>214</v>
      </c>
      <c r="N136" s="109"/>
      <c r="O136" s="110"/>
    </row>
    <row r="137" spans="2:15" x14ac:dyDescent="0.25">
      <c r="B137" s="157"/>
      <c r="C137" s="82" t="s">
        <v>167</v>
      </c>
      <c r="D137" s="83">
        <v>1</v>
      </c>
      <c r="E137" s="83">
        <v>12</v>
      </c>
      <c r="F137" s="83">
        <v>2</v>
      </c>
      <c r="G137" s="83">
        <v>1</v>
      </c>
      <c r="H137" s="83">
        <v>0</v>
      </c>
      <c r="I137" s="83">
        <v>4</v>
      </c>
      <c r="J137" s="83">
        <v>0</v>
      </c>
      <c r="K137" s="77">
        <f t="shared" si="4"/>
        <v>19</v>
      </c>
      <c r="L137" s="84">
        <f t="shared" ref="L137:L198" si="5">IF(K137=0,"",IF(K137&lt;20,1,IF(K137&lt;50,2,IF(K137&lt;100,3,IF(K137&gt;99.99,4)))))</f>
        <v>1</v>
      </c>
      <c r="M137" s="94"/>
      <c r="N137" s="109"/>
      <c r="O137" s="110"/>
    </row>
    <row r="138" spans="2:15" ht="15.75" thickBot="1" x14ac:dyDescent="0.3">
      <c r="B138" s="158"/>
      <c r="C138" s="85" t="s">
        <v>168</v>
      </c>
      <c r="D138" s="86">
        <v>1</v>
      </c>
      <c r="E138" s="86">
        <v>11</v>
      </c>
      <c r="F138" s="86">
        <v>2</v>
      </c>
      <c r="G138" s="86">
        <v>2</v>
      </c>
      <c r="H138" s="86">
        <v>0</v>
      </c>
      <c r="I138" s="86">
        <v>4</v>
      </c>
      <c r="J138" s="86">
        <v>0</v>
      </c>
      <c r="K138" s="87">
        <f t="shared" si="4"/>
        <v>19</v>
      </c>
      <c r="L138" s="88">
        <f t="shared" si="5"/>
        <v>1</v>
      </c>
      <c r="M138" s="101"/>
      <c r="N138" s="106">
        <f>SUM(K127:K138)</f>
        <v>222.5</v>
      </c>
      <c r="O138" s="111">
        <f>N138/11</f>
        <v>20.227272727272727</v>
      </c>
    </row>
    <row r="139" spans="2:15" x14ac:dyDescent="0.25">
      <c r="B139" s="159">
        <v>21</v>
      </c>
      <c r="C139" s="79" t="s">
        <v>157</v>
      </c>
      <c r="D139" s="80">
        <v>2</v>
      </c>
      <c r="E139" s="80">
        <v>7.5</v>
      </c>
      <c r="F139" s="80">
        <v>2</v>
      </c>
      <c r="G139" s="80">
        <v>2</v>
      </c>
      <c r="H139" s="80">
        <v>0</v>
      </c>
      <c r="I139" s="80">
        <v>4</v>
      </c>
      <c r="J139" s="80">
        <v>0</v>
      </c>
      <c r="K139" s="80">
        <f t="shared" si="4"/>
        <v>31</v>
      </c>
      <c r="L139" s="81">
        <f t="shared" si="5"/>
        <v>2</v>
      </c>
      <c r="M139" s="100"/>
      <c r="N139" s="109"/>
      <c r="O139" s="110"/>
    </row>
    <row r="140" spans="2:15" x14ac:dyDescent="0.25">
      <c r="B140" s="157"/>
      <c r="C140" s="82" t="s">
        <v>158</v>
      </c>
      <c r="D140" s="83">
        <v>1</v>
      </c>
      <c r="E140" s="83">
        <v>6</v>
      </c>
      <c r="F140" s="83">
        <v>0</v>
      </c>
      <c r="G140" s="83">
        <v>2</v>
      </c>
      <c r="H140" s="83">
        <v>0</v>
      </c>
      <c r="I140" s="83">
        <v>6</v>
      </c>
      <c r="J140" s="83">
        <v>0</v>
      </c>
      <c r="K140" s="77">
        <f t="shared" si="4"/>
        <v>14</v>
      </c>
      <c r="L140" s="84">
        <f t="shared" si="5"/>
        <v>1</v>
      </c>
      <c r="M140" s="94"/>
      <c r="N140" s="109"/>
      <c r="O140" s="110"/>
    </row>
    <row r="141" spans="2:15" x14ac:dyDescent="0.25">
      <c r="B141" s="157"/>
      <c r="C141" s="82" t="s">
        <v>159</v>
      </c>
      <c r="D141" s="83">
        <v>1</v>
      </c>
      <c r="E141" s="83">
        <v>3</v>
      </c>
      <c r="F141" s="83">
        <v>0</v>
      </c>
      <c r="G141" s="83">
        <v>2</v>
      </c>
      <c r="H141" s="83">
        <v>0</v>
      </c>
      <c r="I141" s="83">
        <v>4</v>
      </c>
      <c r="J141" s="83">
        <v>0</v>
      </c>
      <c r="K141" s="77">
        <f t="shared" si="4"/>
        <v>9</v>
      </c>
      <c r="L141" s="84">
        <f t="shared" si="5"/>
        <v>1</v>
      </c>
      <c r="M141" s="94"/>
      <c r="N141" s="109"/>
      <c r="O141" s="110"/>
    </row>
    <row r="142" spans="2:15" x14ac:dyDescent="0.25">
      <c r="B142" s="157"/>
      <c r="C142" s="82" t="s">
        <v>160</v>
      </c>
      <c r="D142" s="83">
        <v>2</v>
      </c>
      <c r="E142" s="83">
        <v>14</v>
      </c>
      <c r="F142" s="83">
        <v>4</v>
      </c>
      <c r="G142" s="83">
        <v>3</v>
      </c>
      <c r="H142" s="83">
        <v>1</v>
      </c>
      <c r="I142" s="83">
        <v>6</v>
      </c>
      <c r="J142" s="83">
        <v>0</v>
      </c>
      <c r="K142" s="77">
        <f t="shared" si="4"/>
        <v>56</v>
      </c>
      <c r="L142" s="84">
        <f t="shared" si="5"/>
        <v>3</v>
      </c>
      <c r="M142" s="94"/>
      <c r="N142" s="109"/>
      <c r="O142" s="110"/>
    </row>
    <row r="143" spans="2:15" x14ac:dyDescent="0.25">
      <c r="B143" s="157"/>
      <c r="C143" s="82" t="s">
        <v>161</v>
      </c>
      <c r="D143" s="83">
        <v>1</v>
      </c>
      <c r="E143" s="83">
        <v>2</v>
      </c>
      <c r="F143" s="83">
        <v>2</v>
      </c>
      <c r="G143" s="83">
        <v>1</v>
      </c>
      <c r="H143" s="83">
        <v>0</v>
      </c>
      <c r="I143" s="83">
        <v>6</v>
      </c>
      <c r="J143" s="83">
        <v>0</v>
      </c>
      <c r="K143" s="77">
        <f t="shared" si="4"/>
        <v>11</v>
      </c>
      <c r="L143" s="84">
        <f t="shared" si="5"/>
        <v>1</v>
      </c>
      <c r="M143" s="94"/>
      <c r="N143" s="109"/>
      <c r="O143" s="110"/>
    </row>
    <row r="144" spans="2:15" x14ac:dyDescent="0.25">
      <c r="B144" s="157"/>
      <c r="C144" s="82" t="s">
        <v>162</v>
      </c>
      <c r="D144" s="83">
        <v>1</v>
      </c>
      <c r="E144" s="83">
        <v>2</v>
      </c>
      <c r="F144" s="83">
        <v>2</v>
      </c>
      <c r="G144" s="83">
        <v>2</v>
      </c>
      <c r="H144" s="83">
        <v>0</v>
      </c>
      <c r="I144" s="83">
        <v>4</v>
      </c>
      <c r="J144" s="83">
        <v>0</v>
      </c>
      <c r="K144" s="77">
        <f t="shared" si="4"/>
        <v>10</v>
      </c>
      <c r="L144" s="84">
        <f t="shared" si="5"/>
        <v>1</v>
      </c>
      <c r="M144" s="94"/>
      <c r="N144" s="109"/>
      <c r="O144" s="110"/>
    </row>
    <row r="145" spans="2:15" x14ac:dyDescent="0.25">
      <c r="B145" s="157"/>
      <c r="C145" s="82" t="s">
        <v>163</v>
      </c>
      <c r="D145" s="83">
        <v>1</v>
      </c>
      <c r="E145" s="83">
        <v>30</v>
      </c>
      <c r="F145" s="83">
        <v>4</v>
      </c>
      <c r="G145" s="83">
        <v>2</v>
      </c>
      <c r="H145" s="83">
        <v>2</v>
      </c>
      <c r="I145" s="83">
        <v>6</v>
      </c>
      <c r="J145" s="83">
        <v>0</v>
      </c>
      <c r="K145" s="77">
        <f t="shared" si="4"/>
        <v>44</v>
      </c>
      <c r="L145" s="84">
        <f t="shared" si="5"/>
        <v>2</v>
      </c>
      <c r="M145" s="94"/>
      <c r="N145" s="109"/>
      <c r="O145" s="110"/>
    </row>
    <row r="146" spans="2:15" x14ac:dyDescent="0.25">
      <c r="B146" s="157"/>
      <c r="C146" s="82" t="s">
        <v>164</v>
      </c>
      <c r="D146" s="83">
        <v>1</v>
      </c>
      <c r="E146" s="83">
        <v>8</v>
      </c>
      <c r="F146" s="83">
        <v>2</v>
      </c>
      <c r="G146" s="83">
        <v>1</v>
      </c>
      <c r="H146" s="83">
        <v>2</v>
      </c>
      <c r="I146" s="83">
        <v>6</v>
      </c>
      <c r="J146" s="83">
        <v>0</v>
      </c>
      <c r="K146" s="77">
        <f t="shared" si="4"/>
        <v>19</v>
      </c>
      <c r="L146" s="84">
        <f t="shared" si="5"/>
        <v>1</v>
      </c>
      <c r="M146" s="94"/>
      <c r="N146" s="109"/>
      <c r="O146" s="110"/>
    </row>
    <row r="147" spans="2:15" x14ac:dyDescent="0.25">
      <c r="B147" s="157"/>
      <c r="C147" s="82" t="s">
        <v>165</v>
      </c>
      <c r="D147" s="83">
        <v>1</v>
      </c>
      <c r="E147" s="83">
        <v>12</v>
      </c>
      <c r="F147" s="83">
        <v>2</v>
      </c>
      <c r="G147" s="83">
        <v>1</v>
      </c>
      <c r="H147" s="83">
        <v>0</v>
      </c>
      <c r="I147" s="83">
        <v>4</v>
      </c>
      <c r="J147" s="83">
        <v>0</v>
      </c>
      <c r="K147" s="77">
        <f t="shared" si="4"/>
        <v>19</v>
      </c>
      <c r="L147" s="84">
        <f t="shared" si="5"/>
        <v>1</v>
      </c>
      <c r="M147" s="94"/>
      <c r="N147" s="109"/>
      <c r="O147" s="110"/>
    </row>
    <row r="148" spans="2:15" x14ac:dyDescent="0.25">
      <c r="B148" s="157"/>
      <c r="C148" s="91" t="s">
        <v>166</v>
      </c>
      <c r="D148" s="92">
        <v>0</v>
      </c>
      <c r="E148" s="92">
        <v>0</v>
      </c>
      <c r="F148" s="92">
        <v>0</v>
      </c>
      <c r="G148" s="92">
        <v>0</v>
      </c>
      <c r="H148" s="92">
        <v>0</v>
      </c>
      <c r="I148" s="92">
        <v>0</v>
      </c>
      <c r="J148" s="92">
        <v>0</v>
      </c>
      <c r="K148" s="93">
        <f t="shared" si="4"/>
        <v>0</v>
      </c>
      <c r="L148" s="84" t="str">
        <f t="shared" si="5"/>
        <v/>
      </c>
      <c r="M148" s="94" t="s">
        <v>213</v>
      </c>
      <c r="N148" s="109"/>
      <c r="O148" s="110"/>
    </row>
    <row r="149" spans="2:15" x14ac:dyDescent="0.25">
      <c r="B149" s="157"/>
      <c r="C149" s="82" t="s">
        <v>167</v>
      </c>
      <c r="D149" s="83">
        <v>1</v>
      </c>
      <c r="E149" s="83">
        <v>12</v>
      </c>
      <c r="F149" s="83">
        <v>2</v>
      </c>
      <c r="G149" s="83">
        <v>1</v>
      </c>
      <c r="H149" s="83">
        <v>0</v>
      </c>
      <c r="I149" s="83">
        <v>4</v>
      </c>
      <c r="J149" s="83">
        <v>0</v>
      </c>
      <c r="K149" s="77">
        <f t="shared" si="4"/>
        <v>19</v>
      </c>
      <c r="L149" s="84">
        <f t="shared" si="5"/>
        <v>1</v>
      </c>
      <c r="M149" s="94"/>
      <c r="N149" s="109"/>
      <c r="O149" s="110"/>
    </row>
    <row r="150" spans="2:15" ht="15.75" thickBot="1" x14ac:dyDescent="0.3">
      <c r="B150" s="158"/>
      <c r="C150" s="85" t="s">
        <v>168</v>
      </c>
      <c r="D150" s="86">
        <v>1</v>
      </c>
      <c r="E150" s="86">
        <v>11</v>
      </c>
      <c r="F150" s="86">
        <v>2</v>
      </c>
      <c r="G150" s="86">
        <v>3</v>
      </c>
      <c r="H150" s="86">
        <v>0</v>
      </c>
      <c r="I150" s="86">
        <v>4</v>
      </c>
      <c r="J150" s="86">
        <v>0</v>
      </c>
      <c r="K150" s="87">
        <f t="shared" si="4"/>
        <v>20</v>
      </c>
      <c r="L150" s="88">
        <f t="shared" si="5"/>
        <v>2</v>
      </c>
      <c r="M150" s="95"/>
      <c r="N150" s="106">
        <f>SUM(K139:K150)</f>
        <v>252</v>
      </c>
      <c r="O150" s="111">
        <f>N150/11</f>
        <v>22.90909090909091</v>
      </c>
    </row>
    <row r="151" spans="2:15" x14ac:dyDescent="0.25">
      <c r="B151" s="159">
        <v>23</v>
      </c>
      <c r="C151" s="79" t="s">
        <v>157</v>
      </c>
      <c r="D151" s="80">
        <v>1</v>
      </c>
      <c r="E151" s="80">
        <v>7.5</v>
      </c>
      <c r="F151" s="80">
        <v>2</v>
      </c>
      <c r="G151" s="80">
        <v>1</v>
      </c>
      <c r="H151" s="80">
        <v>0</v>
      </c>
      <c r="I151" s="80">
        <v>4</v>
      </c>
      <c r="J151" s="80">
        <v>0</v>
      </c>
      <c r="K151" s="80">
        <f t="shared" si="4"/>
        <v>14.5</v>
      </c>
      <c r="L151" s="81">
        <f t="shared" si="5"/>
        <v>1</v>
      </c>
      <c r="M151" s="100"/>
      <c r="N151" s="109"/>
      <c r="O151" s="110"/>
    </row>
    <row r="152" spans="2:15" x14ac:dyDescent="0.25">
      <c r="B152" s="157"/>
      <c r="C152" s="82" t="s">
        <v>158</v>
      </c>
      <c r="D152" s="83">
        <v>1</v>
      </c>
      <c r="E152" s="83">
        <v>6</v>
      </c>
      <c r="F152" s="83">
        <v>0</v>
      </c>
      <c r="G152" s="83">
        <v>0</v>
      </c>
      <c r="H152" s="83">
        <v>0</v>
      </c>
      <c r="I152" s="83">
        <v>4</v>
      </c>
      <c r="J152" s="83">
        <v>0</v>
      </c>
      <c r="K152" s="77">
        <f t="shared" si="4"/>
        <v>10</v>
      </c>
      <c r="L152" s="84">
        <f t="shared" si="5"/>
        <v>1</v>
      </c>
      <c r="M152" s="94"/>
      <c r="N152" s="109"/>
      <c r="O152" s="110"/>
    </row>
    <row r="153" spans="2:15" x14ac:dyDescent="0.25">
      <c r="B153" s="157"/>
      <c r="C153" s="82" t="s">
        <v>159</v>
      </c>
      <c r="D153" s="83">
        <v>1</v>
      </c>
      <c r="E153" s="83">
        <v>3</v>
      </c>
      <c r="F153" s="83">
        <v>0</v>
      </c>
      <c r="G153" s="83">
        <v>0</v>
      </c>
      <c r="H153" s="83">
        <v>0</v>
      </c>
      <c r="I153" s="83">
        <v>4</v>
      </c>
      <c r="J153" s="83">
        <v>0</v>
      </c>
      <c r="K153" s="77">
        <f t="shared" si="4"/>
        <v>7</v>
      </c>
      <c r="L153" s="84">
        <f t="shared" si="5"/>
        <v>1</v>
      </c>
      <c r="M153" s="94"/>
      <c r="N153" s="109"/>
      <c r="O153" s="110"/>
    </row>
    <row r="154" spans="2:15" x14ac:dyDescent="0.25">
      <c r="B154" s="157"/>
      <c r="C154" s="82" t="s">
        <v>160</v>
      </c>
      <c r="D154" s="83">
        <v>2</v>
      </c>
      <c r="E154" s="83">
        <v>14</v>
      </c>
      <c r="F154" s="83">
        <v>2</v>
      </c>
      <c r="G154" s="83">
        <v>2</v>
      </c>
      <c r="H154" s="83">
        <v>0</v>
      </c>
      <c r="I154" s="83">
        <v>4</v>
      </c>
      <c r="J154" s="83">
        <v>0</v>
      </c>
      <c r="K154" s="77">
        <f t="shared" si="4"/>
        <v>44</v>
      </c>
      <c r="L154" s="84">
        <f t="shared" si="5"/>
        <v>2</v>
      </c>
      <c r="M154" s="94"/>
      <c r="N154" s="109"/>
      <c r="O154" s="110"/>
    </row>
    <row r="155" spans="2:15" x14ac:dyDescent="0.25">
      <c r="B155" s="157"/>
      <c r="C155" s="82" t="s">
        <v>161</v>
      </c>
      <c r="D155" s="83">
        <v>1</v>
      </c>
      <c r="E155" s="83">
        <v>2</v>
      </c>
      <c r="F155" s="83">
        <v>2</v>
      </c>
      <c r="G155" s="83">
        <v>1</v>
      </c>
      <c r="H155" s="83">
        <v>0</v>
      </c>
      <c r="I155" s="83">
        <v>4</v>
      </c>
      <c r="J155" s="83">
        <v>0</v>
      </c>
      <c r="K155" s="77">
        <f t="shared" si="4"/>
        <v>9</v>
      </c>
      <c r="L155" s="84">
        <f t="shared" si="5"/>
        <v>1</v>
      </c>
      <c r="M155" s="94"/>
      <c r="N155" s="109"/>
      <c r="O155" s="110"/>
    </row>
    <row r="156" spans="2:15" x14ac:dyDescent="0.25">
      <c r="B156" s="157"/>
      <c r="C156" s="82" t="s">
        <v>162</v>
      </c>
      <c r="D156" s="83">
        <v>1</v>
      </c>
      <c r="E156" s="83">
        <v>2</v>
      </c>
      <c r="F156" s="83">
        <v>2</v>
      </c>
      <c r="G156" s="83">
        <v>2</v>
      </c>
      <c r="H156" s="83">
        <v>0</v>
      </c>
      <c r="I156" s="83">
        <v>4</v>
      </c>
      <c r="J156" s="83">
        <v>0</v>
      </c>
      <c r="K156" s="77">
        <f t="shared" si="4"/>
        <v>10</v>
      </c>
      <c r="L156" s="84">
        <f t="shared" si="5"/>
        <v>1</v>
      </c>
      <c r="M156" s="94"/>
      <c r="N156" s="109"/>
      <c r="O156" s="110"/>
    </row>
    <row r="157" spans="2:15" x14ac:dyDescent="0.25">
      <c r="B157" s="157"/>
      <c r="C157" s="82" t="s">
        <v>163</v>
      </c>
      <c r="D157" s="83">
        <v>1</v>
      </c>
      <c r="E157" s="83">
        <v>30</v>
      </c>
      <c r="F157" s="83">
        <v>4</v>
      </c>
      <c r="G157" s="83">
        <v>3</v>
      </c>
      <c r="H157" s="83">
        <v>2</v>
      </c>
      <c r="I157" s="83">
        <v>6</v>
      </c>
      <c r="J157" s="83">
        <v>0</v>
      </c>
      <c r="K157" s="77">
        <f t="shared" si="4"/>
        <v>45</v>
      </c>
      <c r="L157" s="84">
        <f t="shared" si="5"/>
        <v>2</v>
      </c>
      <c r="M157" s="94"/>
      <c r="N157" s="109"/>
      <c r="O157" s="110"/>
    </row>
    <row r="158" spans="2:15" x14ac:dyDescent="0.25">
      <c r="B158" s="157"/>
      <c r="C158" s="82" t="s">
        <v>164</v>
      </c>
      <c r="D158" s="83">
        <v>1</v>
      </c>
      <c r="E158" s="83">
        <v>8</v>
      </c>
      <c r="F158" s="83">
        <v>2</v>
      </c>
      <c r="G158" s="83">
        <v>3</v>
      </c>
      <c r="H158" s="83">
        <v>2</v>
      </c>
      <c r="I158" s="83">
        <v>6</v>
      </c>
      <c r="J158" s="83">
        <v>0</v>
      </c>
      <c r="K158" s="77">
        <f t="shared" si="4"/>
        <v>21</v>
      </c>
      <c r="L158" s="84">
        <f t="shared" si="5"/>
        <v>2</v>
      </c>
      <c r="M158" s="94"/>
      <c r="N158" s="109"/>
      <c r="O158" s="110"/>
    </row>
    <row r="159" spans="2:15" x14ac:dyDescent="0.25">
      <c r="B159" s="157"/>
      <c r="C159" s="82" t="s">
        <v>165</v>
      </c>
      <c r="D159" s="83">
        <v>1</v>
      </c>
      <c r="E159" s="83">
        <v>18</v>
      </c>
      <c r="F159" s="83">
        <v>2</v>
      </c>
      <c r="G159" s="83">
        <v>1</v>
      </c>
      <c r="H159" s="83">
        <v>0</v>
      </c>
      <c r="I159" s="83">
        <v>6</v>
      </c>
      <c r="J159" s="83">
        <v>0</v>
      </c>
      <c r="K159" s="77">
        <f t="shared" si="4"/>
        <v>27</v>
      </c>
      <c r="L159" s="84">
        <f t="shared" si="5"/>
        <v>2</v>
      </c>
      <c r="M159" s="94"/>
      <c r="N159" s="109"/>
      <c r="O159" s="110"/>
    </row>
    <row r="160" spans="2:15" x14ac:dyDescent="0.25">
      <c r="B160" s="157"/>
      <c r="C160" s="91" t="s">
        <v>166</v>
      </c>
      <c r="D160" s="92">
        <v>0</v>
      </c>
      <c r="E160" s="92">
        <v>0</v>
      </c>
      <c r="F160" s="92">
        <v>0</v>
      </c>
      <c r="G160" s="92">
        <v>0</v>
      </c>
      <c r="H160" s="92">
        <v>0</v>
      </c>
      <c r="I160" s="92">
        <v>0</v>
      </c>
      <c r="J160" s="92">
        <v>0</v>
      </c>
      <c r="K160" s="93">
        <f t="shared" si="4"/>
        <v>0</v>
      </c>
      <c r="L160" s="84" t="str">
        <f t="shared" si="5"/>
        <v/>
      </c>
      <c r="M160" s="94" t="s">
        <v>213</v>
      </c>
      <c r="N160" s="109"/>
      <c r="O160" s="110"/>
    </row>
    <row r="161" spans="2:15" x14ac:dyDescent="0.25">
      <c r="B161" s="157"/>
      <c r="C161" s="82" t="s">
        <v>167</v>
      </c>
      <c r="D161" s="83">
        <v>1</v>
      </c>
      <c r="E161" s="83">
        <v>18</v>
      </c>
      <c r="F161" s="83">
        <v>2</v>
      </c>
      <c r="G161" s="83">
        <v>1</v>
      </c>
      <c r="H161" s="83">
        <v>0</v>
      </c>
      <c r="I161" s="83">
        <v>6</v>
      </c>
      <c r="J161" s="83">
        <v>0</v>
      </c>
      <c r="K161" s="77">
        <f t="shared" si="4"/>
        <v>27</v>
      </c>
      <c r="L161" s="84">
        <f t="shared" si="5"/>
        <v>2</v>
      </c>
      <c r="M161" s="94"/>
      <c r="N161" s="109"/>
      <c r="O161" s="110"/>
    </row>
    <row r="162" spans="2:15" ht="15.75" thickBot="1" x14ac:dyDescent="0.3">
      <c r="B162" s="158"/>
      <c r="C162" s="85" t="s">
        <v>168</v>
      </c>
      <c r="D162" s="86">
        <v>1</v>
      </c>
      <c r="E162" s="86">
        <v>11</v>
      </c>
      <c r="F162" s="86">
        <v>2</v>
      </c>
      <c r="G162" s="86">
        <v>3</v>
      </c>
      <c r="H162" s="86">
        <v>0</v>
      </c>
      <c r="I162" s="86">
        <v>4</v>
      </c>
      <c r="J162" s="86">
        <v>0</v>
      </c>
      <c r="K162" s="87">
        <f t="shared" si="4"/>
        <v>20</v>
      </c>
      <c r="L162" s="88">
        <f t="shared" si="5"/>
        <v>2</v>
      </c>
      <c r="M162" s="95"/>
      <c r="N162" s="106">
        <f>SUM(K151:K162)</f>
        <v>234.5</v>
      </c>
      <c r="O162" s="111">
        <f>N162/11</f>
        <v>21.318181818181817</v>
      </c>
    </row>
    <row r="163" spans="2:15" x14ac:dyDescent="0.25">
      <c r="B163" s="159">
        <v>24</v>
      </c>
      <c r="C163" s="79" t="s">
        <v>157</v>
      </c>
      <c r="D163" s="80">
        <v>1</v>
      </c>
      <c r="E163" s="80">
        <v>7.5</v>
      </c>
      <c r="F163" s="80">
        <v>2</v>
      </c>
      <c r="G163" s="80">
        <v>1</v>
      </c>
      <c r="H163" s="80">
        <v>0</v>
      </c>
      <c r="I163" s="80">
        <v>4</v>
      </c>
      <c r="J163" s="80">
        <v>0</v>
      </c>
      <c r="K163" s="80">
        <f t="shared" si="4"/>
        <v>14.5</v>
      </c>
      <c r="L163" s="81">
        <f t="shared" si="5"/>
        <v>1</v>
      </c>
      <c r="M163" s="99"/>
      <c r="N163" s="109"/>
      <c r="O163" s="110"/>
    </row>
    <row r="164" spans="2:15" x14ac:dyDescent="0.25">
      <c r="B164" s="157"/>
      <c r="C164" s="82" t="s">
        <v>158</v>
      </c>
      <c r="D164" s="83">
        <v>1</v>
      </c>
      <c r="E164" s="83">
        <v>6</v>
      </c>
      <c r="F164" s="83">
        <v>0</v>
      </c>
      <c r="G164" s="83">
        <v>0</v>
      </c>
      <c r="H164" s="83">
        <v>0</v>
      </c>
      <c r="I164" s="83">
        <v>2</v>
      </c>
      <c r="J164" s="83">
        <v>0</v>
      </c>
      <c r="K164" s="77">
        <f t="shared" si="4"/>
        <v>8</v>
      </c>
      <c r="L164" s="84">
        <f t="shared" si="5"/>
        <v>1</v>
      </c>
      <c r="M164" s="94"/>
      <c r="N164" s="109"/>
      <c r="O164" s="110"/>
    </row>
    <row r="165" spans="2:15" x14ac:dyDescent="0.25">
      <c r="B165" s="157"/>
      <c r="C165" s="82" t="s">
        <v>159</v>
      </c>
      <c r="D165" s="83">
        <v>1</v>
      </c>
      <c r="E165" s="83">
        <v>3</v>
      </c>
      <c r="F165" s="83">
        <v>0</v>
      </c>
      <c r="G165" s="83">
        <v>0</v>
      </c>
      <c r="H165" s="83">
        <v>0</v>
      </c>
      <c r="I165" s="83">
        <v>2</v>
      </c>
      <c r="J165" s="83">
        <v>0</v>
      </c>
      <c r="K165" s="77">
        <f t="shared" si="4"/>
        <v>5</v>
      </c>
      <c r="L165" s="84">
        <f t="shared" si="5"/>
        <v>1</v>
      </c>
      <c r="M165" s="94"/>
      <c r="N165" s="109"/>
      <c r="O165" s="110"/>
    </row>
    <row r="166" spans="2:15" x14ac:dyDescent="0.25">
      <c r="B166" s="157"/>
      <c r="C166" s="82" t="s">
        <v>160</v>
      </c>
      <c r="D166" s="83">
        <v>1</v>
      </c>
      <c r="E166" s="83">
        <v>14</v>
      </c>
      <c r="F166" s="83">
        <v>2</v>
      </c>
      <c r="G166" s="83">
        <v>2</v>
      </c>
      <c r="H166" s="83">
        <v>0</v>
      </c>
      <c r="I166" s="83">
        <v>2</v>
      </c>
      <c r="J166" s="83">
        <v>0</v>
      </c>
      <c r="K166" s="77">
        <f t="shared" si="4"/>
        <v>20</v>
      </c>
      <c r="L166" s="84">
        <f t="shared" si="5"/>
        <v>2</v>
      </c>
      <c r="M166" s="94"/>
      <c r="N166" s="109"/>
      <c r="O166" s="110"/>
    </row>
    <row r="167" spans="2:15" x14ac:dyDescent="0.25">
      <c r="B167" s="157"/>
      <c r="C167" s="82" t="s">
        <v>161</v>
      </c>
      <c r="D167" s="83">
        <v>1</v>
      </c>
      <c r="E167" s="83">
        <v>2</v>
      </c>
      <c r="F167" s="83">
        <v>2</v>
      </c>
      <c r="G167" s="83">
        <v>1</v>
      </c>
      <c r="H167" s="83">
        <v>0</v>
      </c>
      <c r="I167" s="83">
        <v>2</v>
      </c>
      <c r="J167" s="83">
        <v>0</v>
      </c>
      <c r="K167" s="77">
        <f t="shared" si="4"/>
        <v>7</v>
      </c>
      <c r="L167" s="84">
        <f t="shared" si="5"/>
        <v>1</v>
      </c>
      <c r="M167" s="94"/>
      <c r="N167" s="109"/>
      <c r="O167" s="110"/>
    </row>
    <row r="168" spans="2:15" x14ac:dyDescent="0.25">
      <c r="B168" s="157"/>
      <c r="C168" s="82" t="s">
        <v>162</v>
      </c>
      <c r="D168" s="83">
        <v>1</v>
      </c>
      <c r="E168" s="83">
        <v>2</v>
      </c>
      <c r="F168" s="83">
        <v>2</v>
      </c>
      <c r="G168" s="83">
        <v>1</v>
      </c>
      <c r="H168" s="83">
        <v>0</v>
      </c>
      <c r="I168" s="83">
        <v>2</v>
      </c>
      <c r="J168" s="83">
        <v>0</v>
      </c>
      <c r="K168" s="77">
        <f t="shared" si="4"/>
        <v>7</v>
      </c>
      <c r="L168" s="84">
        <f t="shared" si="5"/>
        <v>1</v>
      </c>
      <c r="M168" s="94"/>
      <c r="N168" s="109"/>
      <c r="O168" s="110"/>
    </row>
    <row r="169" spans="2:15" x14ac:dyDescent="0.25">
      <c r="B169" s="157"/>
      <c r="C169" s="82" t="s">
        <v>163</v>
      </c>
      <c r="D169" s="83">
        <v>1</v>
      </c>
      <c r="E169" s="83">
        <v>30</v>
      </c>
      <c r="F169" s="83">
        <v>4</v>
      </c>
      <c r="G169" s="83">
        <v>2</v>
      </c>
      <c r="H169" s="83">
        <v>2</v>
      </c>
      <c r="I169" s="83">
        <v>6</v>
      </c>
      <c r="J169" s="83">
        <v>0</v>
      </c>
      <c r="K169" s="77">
        <f t="shared" si="4"/>
        <v>44</v>
      </c>
      <c r="L169" s="84">
        <f t="shared" si="5"/>
        <v>2</v>
      </c>
      <c r="M169" s="94"/>
      <c r="N169" s="109"/>
      <c r="O169" s="110"/>
    </row>
    <row r="170" spans="2:15" x14ac:dyDescent="0.25">
      <c r="B170" s="157"/>
      <c r="C170" s="82" t="s">
        <v>164</v>
      </c>
      <c r="D170" s="83">
        <v>1</v>
      </c>
      <c r="E170" s="83">
        <v>8</v>
      </c>
      <c r="F170" s="83">
        <v>2</v>
      </c>
      <c r="G170" s="83">
        <v>2</v>
      </c>
      <c r="H170" s="83">
        <v>2</v>
      </c>
      <c r="I170" s="83">
        <v>6</v>
      </c>
      <c r="J170" s="83">
        <v>0</v>
      </c>
      <c r="K170" s="77">
        <f t="shared" si="4"/>
        <v>20</v>
      </c>
      <c r="L170" s="84">
        <f t="shared" si="5"/>
        <v>2</v>
      </c>
      <c r="M170" s="94"/>
      <c r="N170" s="109"/>
      <c r="O170" s="110"/>
    </row>
    <row r="171" spans="2:15" x14ac:dyDescent="0.25">
      <c r="B171" s="157"/>
      <c r="C171" s="82" t="s">
        <v>165</v>
      </c>
      <c r="D171" s="83">
        <v>1</v>
      </c>
      <c r="E171" s="83">
        <v>6</v>
      </c>
      <c r="F171" s="83">
        <v>2</v>
      </c>
      <c r="G171" s="83">
        <v>2</v>
      </c>
      <c r="H171" s="83">
        <v>0</v>
      </c>
      <c r="I171" s="83">
        <v>4</v>
      </c>
      <c r="J171" s="83">
        <v>0</v>
      </c>
      <c r="K171" s="77">
        <f t="shared" si="4"/>
        <v>14</v>
      </c>
      <c r="L171" s="84">
        <f t="shared" si="5"/>
        <v>1</v>
      </c>
      <c r="M171" s="94"/>
      <c r="N171" s="109"/>
      <c r="O171" s="110"/>
    </row>
    <row r="172" spans="2:15" x14ac:dyDescent="0.25">
      <c r="B172" s="157"/>
      <c r="C172" s="91" t="s">
        <v>166</v>
      </c>
      <c r="D172" s="92">
        <v>0</v>
      </c>
      <c r="E172" s="92">
        <v>0</v>
      </c>
      <c r="F172" s="92">
        <v>0</v>
      </c>
      <c r="G172" s="92">
        <v>0</v>
      </c>
      <c r="H172" s="92">
        <v>0</v>
      </c>
      <c r="I172" s="92">
        <v>0</v>
      </c>
      <c r="J172" s="92">
        <v>0</v>
      </c>
      <c r="K172" s="93">
        <f t="shared" si="4"/>
        <v>0</v>
      </c>
      <c r="L172" s="84" t="str">
        <f t="shared" si="5"/>
        <v/>
      </c>
      <c r="M172" s="94" t="s">
        <v>213</v>
      </c>
      <c r="N172" s="109"/>
      <c r="O172" s="110"/>
    </row>
    <row r="173" spans="2:15" x14ac:dyDescent="0.25">
      <c r="B173" s="157"/>
      <c r="C173" s="82" t="s">
        <v>167</v>
      </c>
      <c r="D173" s="83">
        <v>1</v>
      </c>
      <c r="E173" s="83">
        <v>6</v>
      </c>
      <c r="F173" s="83">
        <v>2</v>
      </c>
      <c r="G173" s="83">
        <v>2</v>
      </c>
      <c r="H173" s="83">
        <v>0</v>
      </c>
      <c r="I173" s="83">
        <v>4</v>
      </c>
      <c r="J173" s="83">
        <v>0</v>
      </c>
      <c r="K173" s="77">
        <f t="shared" si="4"/>
        <v>14</v>
      </c>
      <c r="L173" s="84">
        <f t="shared" si="5"/>
        <v>1</v>
      </c>
      <c r="M173" s="94"/>
      <c r="N173" s="109"/>
      <c r="O173" s="110"/>
    </row>
    <row r="174" spans="2:15" ht="15.75" thickBot="1" x14ac:dyDescent="0.3">
      <c r="B174" s="158"/>
      <c r="C174" s="85" t="s">
        <v>168</v>
      </c>
      <c r="D174" s="86">
        <v>1</v>
      </c>
      <c r="E174" s="86">
        <v>11</v>
      </c>
      <c r="F174" s="86">
        <v>2</v>
      </c>
      <c r="G174" s="86">
        <v>3</v>
      </c>
      <c r="H174" s="86">
        <v>0</v>
      </c>
      <c r="I174" s="86">
        <v>4</v>
      </c>
      <c r="J174" s="86">
        <v>0</v>
      </c>
      <c r="K174" s="87">
        <f t="shared" si="4"/>
        <v>20</v>
      </c>
      <c r="L174" s="88">
        <f t="shared" si="5"/>
        <v>2</v>
      </c>
      <c r="M174" s="101"/>
      <c r="N174" s="106">
        <f>SUM(K163:K174)</f>
        <v>173.5</v>
      </c>
      <c r="O174" s="111">
        <f>N174/11</f>
        <v>15.772727272727273</v>
      </c>
    </row>
    <row r="175" spans="2:15" x14ac:dyDescent="0.25">
      <c r="B175" s="159">
        <v>26</v>
      </c>
      <c r="C175" s="79" t="s">
        <v>157</v>
      </c>
      <c r="D175" s="80">
        <v>3</v>
      </c>
      <c r="E175" s="80">
        <v>5</v>
      </c>
      <c r="F175" s="80">
        <v>2</v>
      </c>
      <c r="G175" s="80">
        <v>1</v>
      </c>
      <c r="H175" s="80">
        <v>0</v>
      </c>
      <c r="I175" s="80">
        <v>4</v>
      </c>
      <c r="J175" s="80">
        <v>0</v>
      </c>
      <c r="K175" s="80">
        <f t="shared" si="4"/>
        <v>36</v>
      </c>
      <c r="L175" s="81">
        <f t="shared" si="5"/>
        <v>2</v>
      </c>
      <c r="M175" s="100"/>
      <c r="N175" s="109"/>
      <c r="O175" s="110"/>
    </row>
    <row r="176" spans="2:15" x14ac:dyDescent="0.25">
      <c r="B176" s="157"/>
      <c r="C176" s="82" t="s">
        <v>158</v>
      </c>
      <c r="D176" s="83">
        <v>1</v>
      </c>
      <c r="E176" s="83">
        <v>6</v>
      </c>
      <c r="F176" s="83">
        <v>0</v>
      </c>
      <c r="G176" s="83">
        <v>0</v>
      </c>
      <c r="H176" s="83">
        <v>0</v>
      </c>
      <c r="I176" s="83">
        <v>4</v>
      </c>
      <c r="J176" s="83">
        <v>0</v>
      </c>
      <c r="K176" s="77">
        <f t="shared" si="4"/>
        <v>10</v>
      </c>
      <c r="L176" s="84">
        <f t="shared" si="5"/>
        <v>1</v>
      </c>
      <c r="M176" s="94"/>
      <c r="N176" s="109"/>
      <c r="O176" s="110"/>
    </row>
    <row r="177" spans="2:15" x14ac:dyDescent="0.25">
      <c r="B177" s="157"/>
      <c r="C177" s="82" t="s">
        <v>159</v>
      </c>
      <c r="D177" s="83">
        <v>1</v>
      </c>
      <c r="E177" s="83">
        <v>3</v>
      </c>
      <c r="F177" s="83">
        <v>0</v>
      </c>
      <c r="G177" s="83">
        <v>0</v>
      </c>
      <c r="H177" s="83">
        <v>0</v>
      </c>
      <c r="I177" s="83">
        <v>4</v>
      </c>
      <c r="J177" s="83">
        <v>0</v>
      </c>
      <c r="K177" s="77">
        <f t="shared" si="4"/>
        <v>7</v>
      </c>
      <c r="L177" s="84">
        <f t="shared" si="5"/>
        <v>1</v>
      </c>
      <c r="M177" s="94"/>
      <c r="N177" s="109"/>
      <c r="O177" s="110"/>
    </row>
    <row r="178" spans="2:15" x14ac:dyDescent="0.25">
      <c r="B178" s="157"/>
      <c r="C178" s="82" t="s">
        <v>160</v>
      </c>
      <c r="D178" s="83">
        <v>1</v>
      </c>
      <c r="E178" s="83">
        <v>14</v>
      </c>
      <c r="F178" s="83">
        <v>2</v>
      </c>
      <c r="G178" s="83">
        <v>2</v>
      </c>
      <c r="H178" s="83">
        <v>0</v>
      </c>
      <c r="I178" s="83">
        <v>4</v>
      </c>
      <c r="J178" s="83">
        <v>0</v>
      </c>
      <c r="K178" s="77">
        <f t="shared" si="4"/>
        <v>22</v>
      </c>
      <c r="L178" s="84">
        <f t="shared" si="5"/>
        <v>2</v>
      </c>
      <c r="M178" s="94"/>
      <c r="N178" s="109"/>
      <c r="O178" s="110"/>
    </row>
    <row r="179" spans="2:15" x14ac:dyDescent="0.25">
      <c r="B179" s="157"/>
      <c r="C179" s="82" t="s">
        <v>161</v>
      </c>
      <c r="D179" s="83">
        <v>1</v>
      </c>
      <c r="E179" s="83">
        <v>2</v>
      </c>
      <c r="F179" s="83">
        <v>2</v>
      </c>
      <c r="G179" s="83">
        <v>1</v>
      </c>
      <c r="H179" s="83">
        <v>0</v>
      </c>
      <c r="I179" s="83">
        <v>4</v>
      </c>
      <c r="J179" s="83">
        <v>0</v>
      </c>
      <c r="K179" s="77">
        <f t="shared" si="4"/>
        <v>9</v>
      </c>
      <c r="L179" s="84">
        <f t="shared" si="5"/>
        <v>1</v>
      </c>
      <c r="M179" s="94"/>
      <c r="N179" s="109"/>
      <c r="O179" s="110"/>
    </row>
    <row r="180" spans="2:15" x14ac:dyDescent="0.25">
      <c r="B180" s="157"/>
      <c r="C180" s="82" t="s">
        <v>162</v>
      </c>
      <c r="D180" s="83">
        <v>1</v>
      </c>
      <c r="E180" s="83">
        <v>2</v>
      </c>
      <c r="F180" s="83">
        <v>2</v>
      </c>
      <c r="G180" s="83">
        <v>1</v>
      </c>
      <c r="H180" s="83">
        <v>0</v>
      </c>
      <c r="I180" s="83">
        <v>4</v>
      </c>
      <c r="J180" s="83">
        <v>0</v>
      </c>
      <c r="K180" s="77">
        <f t="shared" si="4"/>
        <v>9</v>
      </c>
      <c r="L180" s="84">
        <f t="shared" si="5"/>
        <v>1</v>
      </c>
      <c r="M180" s="94"/>
      <c r="N180" s="109"/>
      <c r="O180" s="110"/>
    </row>
    <row r="181" spans="2:15" x14ac:dyDescent="0.25">
      <c r="B181" s="157"/>
      <c r="C181" s="82" t="s">
        <v>163</v>
      </c>
      <c r="D181" s="83">
        <v>1</v>
      </c>
      <c r="E181" s="83">
        <v>30</v>
      </c>
      <c r="F181" s="83">
        <v>4</v>
      </c>
      <c r="G181" s="83">
        <v>1</v>
      </c>
      <c r="H181" s="83">
        <v>2</v>
      </c>
      <c r="I181" s="83">
        <v>6</v>
      </c>
      <c r="J181" s="83">
        <v>0</v>
      </c>
      <c r="K181" s="77">
        <f t="shared" si="4"/>
        <v>43</v>
      </c>
      <c r="L181" s="84">
        <f t="shared" si="5"/>
        <v>2</v>
      </c>
      <c r="M181" s="94"/>
      <c r="N181" s="109"/>
      <c r="O181" s="110"/>
    </row>
    <row r="182" spans="2:15" x14ac:dyDescent="0.25">
      <c r="B182" s="157"/>
      <c r="C182" s="82" t="s">
        <v>164</v>
      </c>
      <c r="D182" s="83">
        <v>1</v>
      </c>
      <c r="E182" s="83">
        <v>8</v>
      </c>
      <c r="F182" s="83">
        <v>2</v>
      </c>
      <c r="G182" s="83">
        <v>1</v>
      </c>
      <c r="H182" s="83">
        <v>2</v>
      </c>
      <c r="I182" s="83">
        <v>6</v>
      </c>
      <c r="J182" s="83">
        <v>0</v>
      </c>
      <c r="K182" s="77">
        <f t="shared" ref="K182:K198" si="6">D182*(SUM(E182:J182))</f>
        <v>19</v>
      </c>
      <c r="L182" s="84">
        <f t="shared" si="5"/>
        <v>1</v>
      </c>
      <c r="M182" s="94"/>
      <c r="N182" s="109"/>
      <c r="O182" s="110"/>
    </row>
    <row r="183" spans="2:15" x14ac:dyDescent="0.25">
      <c r="B183" s="157"/>
      <c r="C183" s="82" t="s">
        <v>165</v>
      </c>
      <c r="D183" s="83">
        <v>1</v>
      </c>
      <c r="E183" s="83">
        <v>6</v>
      </c>
      <c r="F183" s="83">
        <v>2</v>
      </c>
      <c r="G183" s="83">
        <v>2</v>
      </c>
      <c r="H183" s="83">
        <v>0</v>
      </c>
      <c r="I183" s="83">
        <v>4</v>
      </c>
      <c r="J183" s="83">
        <v>0</v>
      </c>
      <c r="K183" s="77">
        <f t="shared" si="6"/>
        <v>14</v>
      </c>
      <c r="L183" s="84">
        <f t="shared" si="5"/>
        <v>1</v>
      </c>
      <c r="M183" s="94"/>
      <c r="N183" s="109"/>
      <c r="O183" s="110"/>
    </row>
    <row r="184" spans="2:15" x14ac:dyDescent="0.25">
      <c r="B184" s="157"/>
      <c r="C184" s="91" t="s">
        <v>166</v>
      </c>
      <c r="D184" s="92">
        <v>0</v>
      </c>
      <c r="E184" s="92">
        <v>0</v>
      </c>
      <c r="F184" s="92">
        <v>0</v>
      </c>
      <c r="G184" s="92">
        <v>0</v>
      </c>
      <c r="H184" s="92">
        <v>0</v>
      </c>
      <c r="I184" s="92">
        <v>0</v>
      </c>
      <c r="J184" s="92">
        <v>0</v>
      </c>
      <c r="K184" s="93">
        <f t="shared" si="6"/>
        <v>0</v>
      </c>
      <c r="L184" s="84" t="str">
        <f t="shared" si="5"/>
        <v/>
      </c>
      <c r="M184" s="94" t="s">
        <v>213</v>
      </c>
      <c r="N184" s="109"/>
      <c r="O184" s="110"/>
    </row>
    <row r="185" spans="2:15" x14ac:dyDescent="0.25">
      <c r="B185" s="157"/>
      <c r="C185" s="82" t="s">
        <v>167</v>
      </c>
      <c r="D185" s="83">
        <v>1</v>
      </c>
      <c r="E185" s="83">
        <v>6</v>
      </c>
      <c r="F185" s="83">
        <v>2</v>
      </c>
      <c r="G185" s="83">
        <v>2</v>
      </c>
      <c r="H185" s="83">
        <v>0</v>
      </c>
      <c r="I185" s="83">
        <v>6</v>
      </c>
      <c r="J185" s="83">
        <v>0</v>
      </c>
      <c r="K185" s="77">
        <f t="shared" si="6"/>
        <v>16</v>
      </c>
      <c r="L185" s="84">
        <f t="shared" si="5"/>
        <v>1</v>
      </c>
      <c r="M185" s="94"/>
      <c r="N185" s="109"/>
      <c r="O185" s="110"/>
    </row>
    <row r="186" spans="2:15" ht="15.75" thickBot="1" x14ac:dyDescent="0.3">
      <c r="B186" s="158"/>
      <c r="C186" s="85" t="s">
        <v>168</v>
      </c>
      <c r="D186" s="86">
        <v>1</v>
      </c>
      <c r="E186" s="86">
        <v>11</v>
      </c>
      <c r="F186" s="86">
        <v>2</v>
      </c>
      <c r="G186" s="86">
        <v>3</v>
      </c>
      <c r="H186" s="86">
        <v>0</v>
      </c>
      <c r="I186" s="86">
        <v>6</v>
      </c>
      <c r="J186" s="86">
        <v>0</v>
      </c>
      <c r="K186" s="87">
        <f t="shared" si="6"/>
        <v>22</v>
      </c>
      <c r="L186" s="88">
        <f t="shared" si="5"/>
        <v>2</v>
      </c>
      <c r="M186" s="95"/>
      <c r="N186" s="106">
        <f>SUM(K175:K186)</f>
        <v>207</v>
      </c>
      <c r="O186" s="111">
        <f>N186/11</f>
        <v>18.818181818181817</v>
      </c>
    </row>
    <row r="187" spans="2:15" x14ac:dyDescent="0.25">
      <c r="B187" s="153" t="s">
        <v>264</v>
      </c>
      <c r="C187" s="79" t="s">
        <v>157</v>
      </c>
      <c r="D187" s="80">
        <v>3</v>
      </c>
      <c r="E187" s="80">
        <v>5</v>
      </c>
      <c r="F187" s="80">
        <v>2</v>
      </c>
      <c r="G187" s="80">
        <v>1</v>
      </c>
      <c r="H187" s="80">
        <v>0</v>
      </c>
      <c r="I187" s="80">
        <v>4</v>
      </c>
      <c r="J187" s="80">
        <v>0</v>
      </c>
      <c r="K187" s="80">
        <f t="shared" si="6"/>
        <v>36</v>
      </c>
      <c r="L187" s="81">
        <f t="shared" si="5"/>
        <v>2</v>
      </c>
      <c r="M187" s="99"/>
      <c r="N187" s="109"/>
      <c r="O187" s="110"/>
    </row>
    <row r="188" spans="2:15" x14ac:dyDescent="0.25">
      <c r="B188" s="154"/>
      <c r="C188" s="82" t="s">
        <v>158</v>
      </c>
      <c r="D188" s="83">
        <v>1</v>
      </c>
      <c r="E188" s="83">
        <v>6</v>
      </c>
      <c r="F188" s="83">
        <v>0</v>
      </c>
      <c r="G188" s="83">
        <v>2</v>
      </c>
      <c r="H188" s="83">
        <v>0</v>
      </c>
      <c r="I188" s="83">
        <v>4</v>
      </c>
      <c r="J188" s="83">
        <v>0</v>
      </c>
      <c r="K188" s="77">
        <f t="shared" si="6"/>
        <v>12</v>
      </c>
      <c r="L188" s="84">
        <f t="shared" si="5"/>
        <v>1</v>
      </c>
      <c r="M188" s="94"/>
      <c r="N188" s="109"/>
      <c r="O188" s="110"/>
    </row>
    <row r="189" spans="2:15" x14ac:dyDescent="0.25">
      <c r="B189" s="154"/>
      <c r="C189" s="82" t="s">
        <v>159</v>
      </c>
      <c r="D189" s="83">
        <v>1</v>
      </c>
      <c r="E189" s="83">
        <v>3</v>
      </c>
      <c r="F189" s="83">
        <v>0</v>
      </c>
      <c r="G189" s="83">
        <v>0</v>
      </c>
      <c r="H189" s="83">
        <v>0</v>
      </c>
      <c r="I189" s="83">
        <v>4</v>
      </c>
      <c r="J189" s="83">
        <v>0</v>
      </c>
      <c r="K189" s="77">
        <f t="shared" si="6"/>
        <v>7</v>
      </c>
      <c r="L189" s="84">
        <f t="shared" si="5"/>
        <v>1</v>
      </c>
      <c r="M189" s="94"/>
      <c r="N189" s="109"/>
      <c r="O189" s="110"/>
    </row>
    <row r="190" spans="2:15" x14ac:dyDescent="0.25">
      <c r="B190" s="154"/>
      <c r="C190" s="82" t="s">
        <v>160</v>
      </c>
      <c r="D190" s="83">
        <v>1</v>
      </c>
      <c r="E190" s="83">
        <v>14</v>
      </c>
      <c r="F190" s="83">
        <v>2</v>
      </c>
      <c r="G190" s="83">
        <v>2</v>
      </c>
      <c r="H190" s="83">
        <v>0</v>
      </c>
      <c r="I190" s="83">
        <v>4</v>
      </c>
      <c r="J190" s="83">
        <v>0</v>
      </c>
      <c r="K190" s="77">
        <f t="shared" si="6"/>
        <v>22</v>
      </c>
      <c r="L190" s="84">
        <f t="shared" si="5"/>
        <v>2</v>
      </c>
      <c r="M190" s="94"/>
      <c r="N190" s="109"/>
      <c r="O190" s="110"/>
    </row>
    <row r="191" spans="2:15" x14ac:dyDescent="0.25">
      <c r="B191" s="154"/>
      <c r="C191" s="82" t="s">
        <v>161</v>
      </c>
      <c r="D191" s="83">
        <v>1</v>
      </c>
      <c r="E191" s="83">
        <v>2</v>
      </c>
      <c r="F191" s="83">
        <v>2</v>
      </c>
      <c r="G191" s="83">
        <v>1</v>
      </c>
      <c r="H191" s="83">
        <v>0</v>
      </c>
      <c r="I191" s="83">
        <v>4</v>
      </c>
      <c r="J191" s="83">
        <v>0</v>
      </c>
      <c r="K191" s="77">
        <f t="shared" si="6"/>
        <v>9</v>
      </c>
      <c r="L191" s="84">
        <f t="shared" si="5"/>
        <v>1</v>
      </c>
      <c r="M191" s="94"/>
      <c r="N191" s="109"/>
      <c r="O191" s="110"/>
    </row>
    <row r="192" spans="2:15" x14ac:dyDescent="0.25">
      <c r="B192" s="154"/>
      <c r="C192" s="82" t="s">
        <v>162</v>
      </c>
      <c r="D192" s="83">
        <v>1</v>
      </c>
      <c r="E192" s="83">
        <v>2</v>
      </c>
      <c r="F192" s="83">
        <v>2</v>
      </c>
      <c r="G192" s="83">
        <v>1</v>
      </c>
      <c r="H192" s="83">
        <v>0</v>
      </c>
      <c r="I192" s="83">
        <v>6</v>
      </c>
      <c r="J192" s="83">
        <v>0</v>
      </c>
      <c r="K192" s="77">
        <f t="shared" si="6"/>
        <v>11</v>
      </c>
      <c r="L192" s="84">
        <f t="shared" si="5"/>
        <v>1</v>
      </c>
      <c r="M192" s="94"/>
      <c r="N192" s="109"/>
      <c r="O192" s="110"/>
    </row>
    <row r="193" spans="2:15" x14ac:dyDescent="0.25">
      <c r="B193" s="154"/>
      <c r="C193" s="82" t="s">
        <v>163</v>
      </c>
      <c r="D193" s="83">
        <v>1</v>
      </c>
      <c r="E193" s="83">
        <v>30</v>
      </c>
      <c r="F193" s="83">
        <v>4</v>
      </c>
      <c r="G193" s="83">
        <v>2</v>
      </c>
      <c r="H193" s="83">
        <v>2</v>
      </c>
      <c r="I193" s="83">
        <v>6</v>
      </c>
      <c r="J193" s="83">
        <v>0</v>
      </c>
      <c r="K193" s="77">
        <f t="shared" si="6"/>
        <v>44</v>
      </c>
      <c r="L193" s="84">
        <f t="shared" si="5"/>
        <v>2</v>
      </c>
      <c r="M193" s="94"/>
      <c r="N193" s="109"/>
      <c r="O193" s="110"/>
    </row>
    <row r="194" spans="2:15" x14ac:dyDescent="0.25">
      <c r="B194" s="154"/>
      <c r="C194" s="82" t="s">
        <v>164</v>
      </c>
      <c r="D194" s="83">
        <v>1</v>
      </c>
      <c r="E194" s="83">
        <v>8</v>
      </c>
      <c r="F194" s="83">
        <v>2</v>
      </c>
      <c r="G194" s="83">
        <v>2</v>
      </c>
      <c r="H194" s="83">
        <v>2</v>
      </c>
      <c r="I194" s="83">
        <v>6</v>
      </c>
      <c r="J194" s="83">
        <v>0</v>
      </c>
      <c r="K194" s="77">
        <f t="shared" si="6"/>
        <v>20</v>
      </c>
      <c r="L194" s="84">
        <f t="shared" si="5"/>
        <v>2</v>
      </c>
      <c r="M194" s="94"/>
      <c r="N194" s="109"/>
      <c r="O194" s="110"/>
    </row>
    <row r="195" spans="2:15" x14ac:dyDescent="0.25">
      <c r="B195" s="154"/>
      <c r="C195" s="82" t="s">
        <v>165</v>
      </c>
      <c r="D195" s="83">
        <v>1</v>
      </c>
      <c r="E195" s="83">
        <v>6</v>
      </c>
      <c r="F195" s="83">
        <v>2</v>
      </c>
      <c r="G195" s="83">
        <v>2</v>
      </c>
      <c r="H195" s="83">
        <v>0</v>
      </c>
      <c r="I195" s="83">
        <v>4</v>
      </c>
      <c r="J195" s="83">
        <v>0</v>
      </c>
      <c r="K195" s="77">
        <f t="shared" si="6"/>
        <v>14</v>
      </c>
      <c r="L195" s="84">
        <f t="shared" si="5"/>
        <v>1</v>
      </c>
      <c r="M195" s="94"/>
      <c r="N195" s="109"/>
      <c r="O195" s="110"/>
    </row>
    <row r="196" spans="2:15" x14ac:dyDescent="0.25">
      <c r="B196" s="154"/>
      <c r="C196" s="82" t="s">
        <v>166</v>
      </c>
      <c r="D196" s="83">
        <v>1</v>
      </c>
      <c r="E196" s="83">
        <v>6</v>
      </c>
      <c r="F196" s="83">
        <v>4</v>
      </c>
      <c r="G196" s="83">
        <v>3</v>
      </c>
      <c r="H196" s="83">
        <v>0</v>
      </c>
      <c r="I196" s="83">
        <v>4</v>
      </c>
      <c r="J196" s="83">
        <v>0</v>
      </c>
      <c r="K196" s="77">
        <f t="shared" si="6"/>
        <v>17</v>
      </c>
      <c r="L196" s="84">
        <f t="shared" si="5"/>
        <v>1</v>
      </c>
      <c r="M196" s="94"/>
      <c r="N196" s="109"/>
      <c r="O196" s="110"/>
    </row>
    <row r="197" spans="2:15" x14ac:dyDescent="0.25">
      <c r="B197" s="154"/>
      <c r="C197" s="82" t="s">
        <v>167</v>
      </c>
      <c r="D197" s="83">
        <v>1</v>
      </c>
      <c r="E197" s="83">
        <v>6</v>
      </c>
      <c r="F197" s="83">
        <v>2</v>
      </c>
      <c r="G197" s="83">
        <v>2</v>
      </c>
      <c r="H197" s="83">
        <v>0</v>
      </c>
      <c r="I197" s="83">
        <v>4</v>
      </c>
      <c r="J197" s="83">
        <v>0</v>
      </c>
      <c r="K197" s="77">
        <f t="shared" si="6"/>
        <v>14</v>
      </c>
      <c r="L197" s="84">
        <f t="shared" si="5"/>
        <v>1</v>
      </c>
      <c r="M197" s="94"/>
      <c r="N197" s="109"/>
      <c r="O197" s="110"/>
    </row>
    <row r="198" spans="2:15" ht="15.75" thickBot="1" x14ac:dyDescent="0.3">
      <c r="B198" s="155"/>
      <c r="C198" s="85" t="s">
        <v>168</v>
      </c>
      <c r="D198" s="86">
        <v>1</v>
      </c>
      <c r="E198" s="86">
        <v>11</v>
      </c>
      <c r="F198" s="86">
        <v>2</v>
      </c>
      <c r="G198" s="86">
        <v>3</v>
      </c>
      <c r="H198" s="86">
        <v>0</v>
      </c>
      <c r="I198" s="86">
        <v>6</v>
      </c>
      <c r="J198" s="86">
        <v>0</v>
      </c>
      <c r="K198" s="87">
        <f t="shared" si="6"/>
        <v>22</v>
      </c>
      <c r="L198" s="88">
        <f t="shared" si="5"/>
        <v>2</v>
      </c>
      <c r="M198" s="95"/>
      <c r="N198" s="106">
        <f>SUM(K187:K198)</f>
        <v>228</v>
      </c>
      <c r="O198" s="111">
        <f>N198/12</f>
        <v>19</v>
      </c>
    </row>
    <row r="199" spans="2:15" x14ac:dyDescent="0.25">
      <c r="B199" s="153" t="s">
        <v>265</v>
      </c>
      <c r="C199" s="79" t="s">
        <v>157</v>
      </c>
      <c r="D199" s="80">
        <v>3</v>
      </c>
      <c r="E199" s="80">
        <v>5</v>
      </c>
      <c r="F199" s="80">
        <v>2</v>
      </c>
      <c r="G199" s="80">
        <v>1</v>
      </c>
      <c r="H199" s="80">
        <v>0</v>
      </c>
      <c r="I199" s="80">
        <v>4</v>
      </c>
      <c r="J199" s="80">
        <v>0</v>
      </c>
      <c r="K199" s="80">
        <f t="shared" ref="K199:K210" si="7">D199*(SUM(E199:J199))</f>
        <v>36</v>
      </c>
      <c r="L199" s="81">
        <f t="shared" ref="L199:L210" si="8">IF(K199=0,"",IF(K199&lt;20,1,IF(K199&lt;50,2,IF(K199&lt;100,3,IF(K199&gt;99.99,4)))))</f>
        <v>2</v>
      </c>
      <c r="M199" s="99"/>
      <c r="N199" s="109"/>
      <c r="O199" s="110"/>
    </row>
    <row r="200" spans="2:15" x14ac:dyDescent="0.25">
      <c r="B200" s="154"/>
      <c r="C200" s="82" t="s">
        <v>158</v>
      </c>
      <c r="D200" s="83">
        <v>1</v>
      </c>
      <c r="E200" s="83">
        <v>6</v>
      </c>
      <c r="F200" s="83">
        <v>0</v>
      </c>
      <c r="G200" s="83">
        <v>2</v>
      </c>
      <c r="H200" s="83">
        <v>0</v>
      </c>
      <c r="I200" s="83">
        <v>4</v>
      </c>
      <c r="J200" s="83">
        <v>0</v>
      </c>
      <c r="K200" s="77">
        <f t="shared" si="7"/>
        <v>12</v>
      </c>
      <c r="L200" s="84">
        <f t="shared" si="8"/>
        <v>1</v>
      </c>
      <c r="M200" s="94"/>
      <c r="N200" s="109"/>
      <c r="O200" s="110"/>
    </row>
    <row r="201" spans="2:15" x14ac:dyDescent="0.25">
      <c r="B201" s="154"/>
      <c r="C201" s="82" t="s">
        <v>159</v>
      </c>
      <c r="D201" s="83">
        <v>1</v>
      </c>
      <c r="E201" s="83">
        <v>3</v>
      </c>
      <c r="F201" s="83">
        <v>0</v>
      </c>
      <c r="G201" s="83">
        <v>0</v>
      </c>
      <c r="H201" s="83">
        <v>0</v>
      </c>
      <c r="I201" s="83">
        <v>2</v>
      </c>
      <c r="J201" s="83">
        <v>0</v>
      </c>
      <c r="K201" s="77">
        <f t="shared" si="7"/>
        <v>5</v>
      </c>
      <c r="L201" s="84">
        <f t="shared" si="8"/>
        <v>1</v>
      </c>
      <c r="M201" s="94"/>
      <c r="N201" s="109"/>
      <c r="O201" s="110"/>
    </row>
    <row r="202" spans="2:15" x14ac:dyDescent="0.25">
      <c r="B202" s="154"/>
      <c r="C202" s="82" t="s">
        <v>160</v>
      </c>
      <c r="D202" s="83">
        <v>1</v>
      </c>
      <c r="E202" s="83">
        <v>14</v>
      </c>
      <c r="F202" s="83">
        <v>2</v>
      </c>
      <c r="G202" s="83">
        <v>3</v>
      </c>
      <c r="H202" s="83">
        <v>2</v>
      </c>
      <c r="I202" s="83">
        <v>6</v>
      </c>
      <c r="J202" s="83">
        <v>0</v>
      </c>
      <c r="K202" s="77">
        <f t="shared" si="7"/>
        <v>27</v>
      </c>
      <c r="L202" s="84">
        <f t="shared" si="8"/>
        <v>2</v>
      </c>
      <c r="M202" s="94" t="s">
        <v>252</v>
      </c>
      <c r="N202" s="109"/>
      <c r="O202" s="110"/>
    </row>
    <row r="203" spans="2:15" x14ac:dyDescent="0.25">
      <c r="B203" s="154"/>
      <c r="C203" s="82" t="s">
        <v>161</v>
      </c>
      <c r="D203" s="83">
        <v>1</v>
      </c>
      <c r="E203" s="83">
        <v>2</v>
      </c>
      <c r="F203" s="83">
        <v>2</v>
      </c>
      <c r="G203" s="83">
        <v>1</v>
      </c>
      <c r="H203" s="83">
        <v>0</v>
      </c>
      <c r="I203" s="83">
        <v>2</v>
      </c>
      <c r="J203" s="83">
        <v>0</v>
      </c>
      <c r="K203" s="77">
        <f t="shared" si="7"/>
        <v>7</v>
      </c>
      <c r="L203" s="84">
        <f t="shared" si="8"/>
        <v>1</v>
      </c>
      <c r="M203" s="94"/>
      <c r="N203" s="109"/>
      <c r="O203" s="110"/>
    </row>
    <row r="204" spans="2:15" x14ac:dyDescent="0.25">
      <c r="B204" s="154"/>
      <c r="C204" s="82" t="s">
        <v>162</v>
      </c>
      <c r="D204" s="83">
        <v>1</v>
      </c>
      <c r="E204" s="83">
        <v>2</v>
      </c>
      <c r="F204" s="83">
        <v>2</v>
      </c>
      <c r="G204" s="83">
        <v>1</v>
      </c>
      <c r="H204" s="83">
        <v>0</v>
      </c>
      <c r="I204" s="83">
        <v>4</v>
      </c>
      <c r="J204" s="83">
        <v>0</v>
      </c>
      <c r="K204" s="77">
        <f t="shared" si="7"/>
        <v>9</v>
      </c>
      <c r="L204" s="84">
        <f t="shared" si="8"/>
        <v>1</v>
      </c>
      <c r="M204" s="94"/>
      <c r="N204" s="109"/>
      <c r="O204" s="110"/>
    </row>
    <row r="205" spans="2:15" x14ac:dyDescent="0.25">
      <c r="B205" s="154"/>
      <c r="C205" s="82" t="s">
        <v>163</v>
      </c>
      <c r="D205" s="83">
        <v>1</v>
      </c>
      <c r="E205" s="83">
        <v>30</v>
      </c>
      <c r="F205" s="83">
        <v>4</v>
      </c>
      <c r="G205" s="83">
        <v>2</v>
      </c>
      <c r="H205" s="83">
        <v>2</v>
      </c>
      <c r="I205" s="83">
        <v>6</v>
      </c>
      <c r="J205" s="83">
        <v>0</v>
      </c>
      <c r="K205" s="77">
        <f t="shared" si="7"/>
        <v>44</v>
      </c>
      <c r="L205" s="84">
        <f t="shared" si="8"/>
        <v>2</v>
      </c>
      <c r="M205" s="94"/>
      <c r="N205" s="109"/>
      <c r="O205" s="110"/>
    </row>
    <row r="206" spans="2:15" x14ac:dyDescent="0.25">
      <c r="B206" s="154"/>
      <c r="C206" s="82" t="s">
        <v>164</v>
      </c>
      <c r="D206" s="83">
        <v>1</v>
      </c>
      <c r="E206" s="83">
        <v>8</v>
      </c>
      <c r="F206" s="83">
        <v>2</v>
      </c>
      <c r="G206" s="83">
        <v>2</v>
      </c>
      <c r="H206" s="83">
        <v>2</v>
      </c>
      <c r="I206" s="83">
        <v>6</v>
      </c>
      <c r="J206" s="83">
        <v>0</v>
      </c>
      <c r="K206" s="77">
        <f t="shared" si="7"/>
        <v>20</v>
      </c>
      <c r="L206" s="84">
        <f t="shared" si="8"/>
        <v>2</v>
      </c>
      <c r="M206" s="94"/>
      <c r="N206" s="109"/>
      <c r="O206" s="110"/>
    </row>
    <row r="207" spans="2:15" x14ac:dyDescent="0.25">
      <c r="B207" s="154"/>
      <c r="C207" s="82" t="s">
        <v>165</v>
      </c>
      <c r="D207" s="83">
        <v>1</v>
      </c>
      <c r="E207" s="83">
        <v>6</v>
      </c>
      <c r="F207" s="83">
        <v>2</v>
      </c>
      <c r="G207" s="83">
        <v>2</v>
      </c>
      <c r="H207" s="83">
        <v>0</v>
      </c>
      <c r="I207" s="83">
        <v>4</v>
      </c>
      <c r="J207" s="83">
        <v>0</v>
      </c>
      <c r="K207" s="77">
        <f t="shared" si="7"/>
        <v>14</v>
      </c>
      <c r="L207" s="84">
        <f t="shared" si="8"/>
        <v>1</v>
      </c>
      <c r="M207" s="94"/>
      <c r="N207" s="109"/>
      <c r="O207" s="110"/>
    </row>
    <row r="208" spans="2:15" x14ac:dyDescent="0.25">
      <c r="B208" s="154"/>
      <c r="C208" s="91" t="s">
        <v>166</v>
      </c>
      <c r="D208" s="92">
        <v>0</v>
      </c>
      <c r="E208" s="92">
        <v>0</v>
      </c>
      <c r="F208" s="92">
        <v>0</v>
      </c>
      <c r="G208" s="92">
        <v>0</v>
      </c>
      <c r="H208" s="92">
        <v>0</v>
      </c>
      <c r="I208" s="92">
        <v>0</v>
      </c>
      <c r="J208" s="92">
        <v>0</v>
      </c>
      <c r="K208" s="93">
        <f t="shared" si="7"/>
        <v>0</v>
      </c>
      <c r="L208" s="84" t="str">
        <f t="shared" si="8"/>
        <v/>
      </c>
      <c r="M208" s="94" t="s">
        <v>213</v>
      </c>
      <c r="N208" s="109"/>
      <c r="O208" s="110"/>
    </row>
    <row r="209" spans="2:15" x14ac:dyDescent="0.25">
      <c r="B209" s="154"/>
      <c r="C209" s="82" t="s">
        <v>167</v>
      </c>
      <c r="D209" s="83">
        <v>1</v>
      </c>
      <c r="E209" s="83">
        <v>6</v>
      </c>
      <c r="F209" s="83">
        <v>2</v>
      </c>
      <c r="G209" s="83">
        <v>2</v>
      </c>
      <c r="H209" s="83">
        <v>0</v>
      </c>
      <c r="I209" s="83">
        <v>4</v>
      </c>
      <c r="J209" s="83">
        <v>0</v>
      </c>
      <c r="K209" s="77">
        <f t="shared" si="7"/>
        <v>14</v>
      </c>
      <c r="L209" s="84">
        <f t="shared" si="8"/>
        <v>1</v>
      </c>
      <c r="M209" s="94"/>
      <c r="N209" s="109"/>
      <c r="O209" s="110"/>
    </row>
    <row r="210" spans="2:15" ht="15.75" thickBot="1" x14ac:dyDescent="0.3">
      <c r="B210" s="155"/>
      <c r="C210" s="85" t="s">
        <v>168</v>
      </c>
      <c r="D210" s="86">
        <v>1</v>
      </c>
      <c r="E210" s="86">
        <v>11</v>
      </c>
      <c r="F210" s="86">
        <v>2</v>
      </c>
      <c r="G210" s="86">
        <v>3</v>
      </c>
      <c r="H210" s="86">
        <v>0</v>
      </c>
      <c r="I210" s="86">
        <v>4</v>
      </c>
      <c r="J210" s="86">
        <v>0</v>
      </c>
      <c r="K210" s="87">
        <f t="shared" si="7"/>
        <v>20</v>
      </c>
      <c r="L210" s="88">
        <f t="shared" si="8"/>
        <v>2</v>
      </c>
      <c r="M210" s="95"/>
      <c r="N210" s="106">
        <f>SUM(K199:K210)</f>
        <v>208</v>
      </c>
      <c r="O210" s="111">
        <f>N210/11</f>
        <v>18.90909090909091</v>
      </c>
    </row>
    <row r="213" spans="2:15" x14ac:dyDescent="0.25">
      <c r="M213" s="6" t="s">
        <v>219</v>
      </c>
      <c r="N213" s="6" t="s">
        <v>220</v>
      </c>
    </row>
    <row r="214" spans="2:15" x14ac:dyDescent="0.25">
      <c r="M214" s="118" t="s">
        <v>224</v>
      </c>
      <c r="N214" s="118" t="s">
        <v>221</v>
      </c>
    </row>
    <row r="215" spans="2:15" x14ac:dyDescent="0.25">
      <c r="M215" s="112" t="s">
        <v>225</v>
      </c>
      <c r="N215" s="112" t="s">
        <v>226</v>
      </c>
    </row>
    <row r="220" spans="2:15" x14ac:dyDescent="0.25">
      <c r="O220" s="150"/>
    </row>
    <row r="221" spans="2:15" x14ac:dyDescent="0.25">
      <c r="O221" s="150"/>
    </row>
    <row r="222" spans="2:15" x14ac:dyDescent="0.25">
      <c r="O222" s="150"/>
    </row>
    <row r="223" spans="2:15" x14ac:dyDescent="0.25">
      <c r="O223" s="150"/>
    </row>
    <row r="224" spans="2:15" x14ac:dyDescent="0.25">
      <c r="O224" s="150"/>
    </row>
    <row r="225" spans="15:15" x14ac:dyDescent="0.25">
      <c r="O225" s="150"/>
    </row>
    <row r="226" spans="15:15" x14ac:dyDescent="0.25">
      <c r="O226" s="150"/>
    </row>
    <row r="227" spans="15:15" x14ac:dyDescent="0.25">
      <c r="O227" s="150"/>
    </row>
    <row r="228" spans="15:15" x14ac:dyDescent="0.25">
      <c r="O228" s="150"/>
    </row>
    <row r="229" spans="15:15" x14ac:dyDescent="0.25">
      <c r="O229" s="150"/>
    </row>
    <row r="230" spans="15:15" x14ac:dyDescent="0.25">
      <c r="O230" s="150"/>
    </row>
    <row r="231" spans="15:15" x14ac:dyDescent="0.25">
      <c r="O231" s="150"/>
    </row>
    <row r="232" spans="15:15" x14ac:dyDescent="0.25">
      <c r="O232" s="150"/>
    </row>
    <row r="233" spans="15:15" x14ac:dyDescent="0.25">
      <c r="O233" s="150"/>
    </row>
    <row r="234" spans="15:15" x14ac:dyDescent="0.25">
      <c r="O234" s="150"/>
    </row>
    <row r="235" spans="15:15" x14ac:dyDescent="0.25">
      <c r="O235" s="150"/>
    </row>
    <row r="236" spans="15:15" x14ac:dyDescent="0.25">
      <c r="O236" s="150"/>
    </row>
  </sheetData>
  <autoFilter ref="B5:L6" xr:uid="{00000000-0009-0000-0000-000007000000}"/>
  <sortState xmlns:xlrd2="http://schemas.microsoft.com/office/spreadsheetml/2017/richdata2" ref="H202:H358">
    <sortCondition ref="H202"/>
  </sortState>
  <mergeCells count="24">
    <mergeCell ref="B103:B114"/>
    <mergeCell ref="M5:M6"/>
    <mergeCell ref="N5:N6"/>
    <mergeCell ref="O5:O6"/>
    <mergeCell ref="B2:K2"/>
    <mergeCell ref="B7:B18"/>
    <mergeCell ref="L5:L6"/>
    <mergeCell ref="B5:B6"/>
    <mergeCell ref="B199:B210"/>
    <mergeCell ref="B19:B30"/>
    <mergeCell ref="B31:B42"/>
    <mergeCell ref="B43:B54"/>
    <mergeCell ref="C5:C6"/>
    <mergeCell ref="B187:B198"/>
    <mergeCell ref="B115:B126"/>
    <mergeCell ref="B127:B138"/>
    <mergeCell ref="B139:B150"/>
    <mergeCell ref="B151:B162"/>
    <mergeCell ref="B163:B174"/>
    <mergeCell ref="B175:B186"/>
    <mergeCell ref="B55:B66"/>
    <mergeCell ref="B67:B78"/>
    <mergeCell ref="B79:B90"/>
    <mergeCell ref="B91:B102"/>
  </mergeCells>
  <pageMargins left="0.7" right="0.7" top="0.78740157499999996" bottom="0.78740157499999996" header="0.3" footer="0.3"/>
  <pageSetup paperSize="9" orientation="portrait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C4193E19-692B-4332-BAF6-C71C3FA9AE74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L7:L198</xm:sqref>
        </x14:conditionalFormatting>
        <x14:conditionalFormatting xmlns:xm="http://schemas.microsoft.com/office/excel/2006/main">
          <x14:cfRule type="iconSet" priority="2" id="{8CD6C695-FEE4-4399-A68D-2B71B8DBC914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L199:L207 L209:L210</xm:sqref>
        </x14:conditionalFormatting>
        <x14:conditionalFormatting xmlns:xm="http://schemas.microsoft.com/office/excel/2006/main">
          <x14:cfRule type="iconSet" priority="1" id="{BEB91C1E-B84E-4881-9B8A-B977815B6177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L208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O141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2" sqref="B2:K2"/>
    </sheetView>
  </sheetViews>
  <sheetFormatPr baseColWidth="10" defaultRowHeight="15" x14ac:dyDescent="0.25"/>
  <cols>
    <col min="3" max="3" width="46" customWidth="1"/>
    <col min="4" max="4" width="13.85546875" style="76" customWidth="1"/>
    <col min="5" max="5" width="25.7109375" style="76" customWidth="1"/>
    <col min="6" max="6" width="17.140625" style="76" customWidth="1"/>
    <col min="7" max="7" width="18.5703125" style="76" customWidth="1"/>
    <col min="8" max="8" width="17" style="76" customWidth="1"/>
    <col min="9" max="9" width="14.85546875" style="76" customWidth="1"/>
    <col min="10" max="10" width="20.7109375" style="76" customWidth="1"/>
    <col min="12" max="12" width="8.42578125" customWidth="1"/>
    <col min="13" max="13" width="50.85546875" customWidth="1"/>
    <col min="14" max="14" width="10.5703125" customWidth="1"/>
    <col min="15" max="15" width="16.85546875" customWidth="1"/>
  </cols>
  <sheetData>
    <row r="2" spans="2:15" ht="21" x14ac:dyDescent="0.35">
      <c r="B2" s="168" t="s">
        <v>203</v>
      </c>
      <c r="C2" s="168"/>
      <c r="D2" s="168"/>
      <c r="E2" s="168"/>
      <c r="F2" s="168"/>
      <c r="G2" s="168"/>
      <c r="H2" s="168"/>
      <c r="I2" s="168"/>
      <c r="J2" s="168"/>
      <c r="K2" s="168"/>
    </row>
    <row r="3" spans="2:15" ht="21" x14ac:dyDescent="0.35">
      <c r="B3" s="78" t="s">
        <v>208</v>
      </c>
    </row>
    <row r="4" spans="2:15" ht="21.75" thickBot="1" x14ac:dyDescent="0.4">
      <c r="B4" s="78" t="s">
        <v>266</v>
      </c>
    </row>
    <row r="5" spans="2:15" ht="42.75" customHeight="1" x14ac:dyDescent="0.25">
      <c r="B5" s="171" t="s">
        <v>205</v>
      </c>
      <c r="C5" s="160" t="s">
        <v>190</v>
      </c>
      <c r="D5" s="89" t="s">
        <v>191</v>
      </c>
      <c r="E5" s="89" t="s">
        <v>199</v>
      </c>
      <c r="F5" s="89" t="s">
        <v>192</v>
      </c>
      <c r="G5" s="90" t="s">
        <v>193</v>
      </c>
      <c r="H5" s="89" t="s">
        <v>204</v>
      </c>
      <c r="I5" s="89" t="s">
        <v>196</v>
      </c>
      <c r="J5" s="89" t="s">
        <v>197</v>
      </c>
      <c r="K5" s="89" t="s">
        <v>198</v>
      </c>
      <c r="L5" s="169" t="s">
        <v>210</v>
      </c>
      <c r="M5" s="162" t="s">
        <v>211</v>
      </c>
      <c r="N5" s="164" t="s">
        <v>216</v>
      </c>
      <c r="O5" s="166" t="s">
        <v>215</v>
      </c>
    </row>
    <row r="6" spans="2:15" ht="15.75" thickBot="1" x14ac:dyDescent="0.3">
      <c r="B6" s="172"/>
      <c r="C6" s="161"/>
      <c r="D6" s="96" t="s">
        <v>200</v>
      </c>
      <c r="E6" s="96" t="s">
        <v>201</v>
      </c>
      <c r="F6" s="96" t="s">
        <v>202</v>
      </c>
      <c r="G6" s="96" t="s">
        <v>194</v>
      </c>
      <c r="H6" s="96" t="s">
        <v>195</v>
      </c>
      <c r="I6" s="96" t="s">
        <v>232</v>
      </c>
      <c r="J6" s="96" t="s">
        <v>202</v>
      </c>
      <c r="K6" s="97"/>
      <c r="L6" s="170"/>
      <c r="M6" s="163"/>
      <c r="N6" s="165"/>
      <c r="O6" s="167"/>
    </row>
    <row r="7" spans="2:15" x14ac:dyDescent="0.25">
      <c r="B7" s="159">
        <v>1</v>
      </c>
      <c r="C7" s="79" t="s">
        <v>178</v>
      </c>
      <c r="D7" s="80">
        <v>5</v>
      </c>
      <c r="E7" s="80">
        <v>19</v>
      </c>
      <c r="F7" s="80">
        <v>0</v>
      </c>
      <c r="G7" s="80">
        <v>0</v>
      </c>
      <c r="H7" s="80">
        <v>0</v>
      </c>
      <c r="I7" s="80">
        <v>2</v>
      </c>
      <c r="J7" s="80">
        <v>0</v>
      </c>
      <c r="K7" s="80">
        <f t="shared" ref="K7:K50" si="0">D7*(SUM(E7:J7))</f>
        <v>105</v>
      </c>
      <c r="L7" s="81">
        <f>IF(K7=0,"",IF(K7&lt;20,1,IF(K7&lt;50,2,IF(K7&lt;100,3,IF(K7&gt;99.99,4)))))</f>
        <v>4</v>
      </c>
      <c r="M7" s="100"/>
      <c r="N7" s="107"/>
      <c r="O7" s="108"/>
    </row>
    <row r="8" spans="2:15" x14ac:dyDescent="0.25">
      <c r="B8" s="157"/>
      <c r="C8" s="82" t="s">
        <v>179</v>
      </c>
      <c r="D8" s="83">
        <v>8</v>
      </c>
      <c r="E8" s="83">
        <v>10</v>
      </c>
      <c r="F8" s="83">
        <v>0</v>
      </c>
      <c r="G8" s="83">
        <v>1</v>
      </c>
      <c r="H8" s="83">
        <v>0</v>
      </c>
      <c r="I8" s="83">
        <v>4</v>
      </c>
      <c r="J8" s="83">
        <v>0</v>
      </c>
      <c r="K8" s="77">
        <f t="shared" si="0"/>
        <v>120</v>
      </c>
      <c r="L8" s="84">
        <f>IF(K8=0,"",IF(K8&lt;20,1,IF(K8&lt;50,2,IF(K8&lt;100,3,IF(K8&gt;99.99,4)))))</f>
        <v>4</v>
      </c>
      <c r="M8" s="94"/>
      <c r="N8" s="109"/>
      <c r="O8" s="110"/>
    </row>
    <row r="9" spans="2:15" x14ac:dyDescent="0.25">
      <c r="B9" s="157"/>
      <c r="C9" s="82" t="s">
        <v>180</v>
      </c>
      <c r="D9" s="83">
        <v>6</v>
      </c>
      <c r="E9" s="83">
        <v>12</v>
      </c>
      <c r="F9" s="83">
        <v>2</v>
      </c>
      <c r="G9" s="83">
        <v>1</v>
      </c>
      <c r="H9" s="83">
        <v>0</v>
      </c>
      <c r="I9" s="83">
        <v>4</v>
      </c>
      <c r="J9" s="83">
        <v>0</v>
      </c>
      <c r="K9" s="77">
        <f t="shared" si="0"/>
        <v>114</v>
      </c>
      <c r="L9" s="84">
        <f t="shared" ref="L9:L53" si="1">IF(K9=0,"",IF(K9&lt;20,1,IF(K9&lt;50,2,IF(K9&lt;100,3,IF(K9&gt;99.99,4)))))</f>
        <v>4</v>
      </c>
      <c r="M9" s="94"/>
      <c r="N9" s="109"/>
      <c r="O9" s="110"/>
    </row>
    <row r="10" spans="2:15" x14ac:dyDescent="0.25">
      <c r="B10" s="157"/>
      <c r="C10" s="82" t="s">
        <v>181</v>
      </c>
      <c r="D10" s="83">
        <v>2</v>
      </c>
      <c r="E10" s="83">
        <v>12</v>
      </c>
      <c r="F10" s="83">
        <v>0</v>
      </c>
      <c r="G10" s="83">
        <v>1</v>
      </c>
      <c r="H10" s="83">
        <v>0</v>
      </c>
      <c r="I10" s="83">
        <v>4</v>
      </c>
      <c r="J10" s="83">
        <v>0</v>
      </c>
      <c r="K10" s="77">
        <f t="shared" si="0"/>
        <v>34</v>
      </c>
      <c r="L10" s="84">
        <f t="shared" si="1"/>
        <v>2</v>
      </c>
      <c r="M10" s="94"/>
      <c r="N10" s="109"/>
      <c r="O10" s="110"/>
    </row>
    <row r="11" spans="2:15" x14ac:dyDescent="0.25">
      <c r="B11" s="157"/>
      <c r="C11" s="82" t="s">
        <v>182</v>
      </c>
      <c r="D11" s="83">
        <v>2</v>
      </c>
      <c r="E11" s="83">
        <v>12</v>
      </c>
      <c r="F11" s="83">
        <v>0</v>
      </c>
      <c r="G11" s="83">
        <v>1</v>
      </c>
      <c r="H11" s="83">
        <v>0</v>
      </c>
      <c r="I11" s="83">
        <v>4</v>
      </c>
      <c r="J11" s="83">
        <v>0</v>
      </c>
      <c r="K11" s="77">
        <f t="shared" si="0"/>
        <v>34</v>
      </c>
      <c r="L11" s="84">
        <f t="shared" si="1"/>
        <v>2</v>
      </c>
      <c r="M11" s="94"/>
      <c r="N11" s="109"/>
      <c r="O11" s="110"/>
    </row>
    <row r="12" spans="2:15" x14ac:dyDescent="0.25">
      <c r="B12" s="157"/>
      <c r="C12" s="82" t="s">
        <v>254</v>
      </c>
      <c r="D12" s="83">
        <v>5</v>
      </c>
      <c r="E12" s="83">
        <v>7.5</v>
      </c>
      <c r="F12" s="83">
        <v>2</v>
      </c>
      <c r="G12" s="83">
        <v>2</v>
      </c>
      <c r="H12" s="83">
        <v>0</v>
      </c>
      <c r="I12" s="83">
        <v>4</v>
      </c>
      <c r="J12" s="83">
        <v>0</v>
      </c>
      <c r="K12" s="77">
        <f t="shared" si="0"/>
        <v>77.5</v>
      </c>
      <c r="L12" s="84">
        <f t="shared" si="1"/>
        <v>3</v>
      </c>
      <c r="M12" s="94"/>
      <c r="N12" s="109"/>
      <c r="O12" s="110"/>
    </row>
    <row r="13" spans="2:15" x14ac:dyDescent="0.25">
      <c r="B13" s="157"/>
      <c r="C13" s="82" t="s">
        <v>183</v>
      </c>
      <c r="D13" s="83">
        <v>1</v>
      </c>
      <c r="E13" s="83">
        <v>9</v>
      </c>
      <c r="F13" s="83">
        <v>0</v>
      </c>
      <c r="G13" s="83">
        <v>1</v>
      </c>
      <c r="H13" s="83">
        <v>0</v>
      </c>
      <c r="I13" s="83">
        <v>4</v>
      </c>
      <c r="J13" s="83">
        <v>0</v>
      </c>
      <c r="K13" s="77">
        <f t="shared" si="0"/>
        <v>14</v>
      </c>
      <c r="L13" s="84">
        <f t="shared" si="1"/>
        <v>1</v>
      </c>
      <c r="M13" s="94"/>
      <c r="N13" s="109"/>
      <c r="O13" s="110"/>
    </row>
    <row r="14" spans="2:15" ht="15.75" thickBot="1" x14ac:dyDescent="0.3">
      <c r="B14" s="158"/>
      <c r="C14" s="129" t="s">
        <v>184</v>
      </c>
      <c r="D14" s="130">
        <v>0</v>
      </c>
      <c r="E14" s="130">
        <v>0</v>
      </c>
      <c r="F14" s="130">
        <v>0</v>
      </c>
      <c r="G14" s="130">
        <v>0</v>
      </c>
      <c r="H14" s="130">
        <v>0</v>
      </c>
      <c r="I14" s="130">
        <v>0</v>
      </c>
      <c r="J14" s="130">
        <v>0</v>
      </c>
      <c r="K14" s="131">
        <f t="shared" si="0"/>
        <v>0</v>
      </c>
      <c r="L14" s="88" t="str">
        <f t="shared" si="1"/>
        <v/>
      </c>
      <c r="M14" s="127" t="s">
        <v>233</v>
      </c>
      <c r="N14" s="106">
        <f>SUM(K7:K14)</f>
        <v>498.5</v>
      </c>
      <c r="O14" s="111">
        <f>N14/8</f>
        <v>62.3125</v>
      </c>
    </row>
    <row r="15" spans="2:15" x14ac:dyDescent="0.25">
      <c r="B15" s="156">
        <v>3</v>
      </c>
      <c r="C15" s="79" t="s">
        <v>178</v>
      </c>
      <c r="D15" s="80">
        <v>5</v>
      </c>
      <c r="E15" s="80">
        <v>19</v>
      </c>
      <c r="F15" s="80">
        <v>0</v>
      </c>
      <c r="G15" s="80">
        <v>0</v>
      </c>
      <c r="H15" s="80">
        <v>0</v>
      </c>
      <c r="I15" s="80">
        <v>2</v>
      </c>
      <c r="J15" s="80">
        <v>0</v>
      </c>
      <c r="K15" s="77">
        <f t="shared" si="0"/>
        <v>105</v>
      </c>
      <c r="L15" s="98">
        <f t="shared" si="1"/>
        <v>4</v>
      </c>
      <c r="M15" s="100"/>
      <c r="N15" s="109"/>
      <c r="O15" s="110"/>
    </row>
    <row r="16" spans="2:15" x14ac:dyDescent="0.25">
      <c r="B16" s="157"/>
      <c r="C16" s="82" t="s">
        <v>179</v>
      </c>
      <c r="D16" s="83">
        <v>4</v>
      </c>
      <c r="E16" s="83">
        <v>10</v>
      </c>
      <c r="F16" s="83">
        <v>0</v>
      </c>
      <c r="G16" s="83">
        <v>1</v>
      </c>
      <c r="H16" s="83">
        <v>0</v>
      </c>
      <c r="I16" s="83">
        <v>4</v>
      </c>
      <c r="J16" s="83">
        <v>0</v>
      </c>
      <c r="K16" s="77">
        <f t="shared" si="0"/>
        <v>60</v>
      </c>
      <c r="L16" s="84">
        <f t="shared" si="1"/>
        <v>3</v>
      </c>
      <c r="M16" s="94"/>
      <c r="N16" s="109"/>
      <c r="O16" s="110"/>
    </row>
    <row r="17" spans="2:15" x14ac:dyDescent="0.25">
      <c r="B17" s="157"/>
      <c r="C17" s="82" t="s">
        <v>180</v>
      </c>
      <c r="D17" s="83">
        <v>6</v>
      </c>
      <c r="E17" s="83">
        <v>12</v>
      </c>
      <c r="F17" s="83">
        <v>2</v>
      </c>
      <c r="G17" s="83">
        <v>1</v>
      </c>
      <c r="H17" s="83">
        <v>0</v>
      </c>
      <c r="I17" s="83">
        <v>4</v>
      </c>
      <c r="J17" s="83">
        <v>0</v>
      </c>
      <c r="K17" s="77">
        <f t="shared" si="0"/>
        <v>114</v>
      </c>
      <c r="L17" s="84">
        <f t="shared" si="1"/>
        <v>4</v>
      </c>
      <c r="M17" s="94"/>
      <c r="N17" s="109"/>
      <c r="O17" s="110"/>
    </row>
    <row r="18" spans="2:15" x14ac:dyDescent="0.25">
      <c r="B18" s="157"/>
      <c r="C18" s="82" t="s">
        <v>181</v>
      </c>
      <c r="D18" s="83">
        <v>2</v>
      </c>
      <c r="E18" s="83">
        <v>12</v>
      </c>
      <c r="F18" s="83">
        <v>1</v>
      </c>
      <c r="G18" s="83">
        <v>2</v>
      </c>
      <c r="H18" s="83">
        <v>0</v>
      </c>
      <c r="I18" s="83">
        <v>4</v>
      </c>
      <c r="J18" s="83">
        <v>0</v>
      </c>
      <c r="K18" s="77">
        <f t="shared" si="0"/>
        <v>38</v>
      </c>
      <c r="L18" s="84">
        <f t="shared" si="1"/>
        <v>2</v>
      </c>
      <c r="M18" s="94"/>
      <c r="N18" s="109"/>
      <c r="O18" s="110"/>
    </row>
    <row r="19" spans="2:15" x14ac:dyDescent="0.25">
      <c r="B19" s="157"/>
      <c r="C19" s="82" t="s">
        <v>182</v>
      </c>
      <c r="D19" s="83">
        <v>2</v>
      </c>
      <c r="E19" s="83">
        <v>12</v>
      </c>
      <c r="F19" s="83">
        <v>1</v>
      </c>
      <c r="G19" s="83">
        <v>2</v>
      </c>
      <c r="H19" s="83">
        <v>0</v>
      </c>
      <c r="I19" s="83">
        <v>4</v>
      </c>
      <c r="J19" s="83">
        <v>0</v>
      </c>
      <c r="K19" s="77">
        <f t="shared" si="0"/>
        <v>38</v>
      </c>
      <c r="L19" s="84">
        <f t="shared" si="1"/>
        <v>2</v>
      </c>
      <c r="M19" s="94"/>
      <c r="N19" s="109"/>
      <c r="O19" s="110"/>
    </row>
    <row r="20" spans="2:15" x14ac:dyDescent="0.25">
      <c r="B20" s="157"/>
      <c r="C20" s="82" t="s">
        <v>254</v>
      </c>
      <c r="D20" s="83">
        <v>5</v>
      </c>
      <c r="E20" s="83">
        <v>7.5</v>
      </c>
      <c r="F20" s="83">
        <v>2</v>
      </c>
      <c r="G20" s="83">
        <v>2</v>
      </c>
      <c r="H20" s="83">
        <v>0</v>
      </c>
      <c r="I20" s="83">
        <v>4</v>
      </c>
      <c r="J20" s="83">
        <v>0</v>
      </c>
      <c r="K20" s="77">
        <f t="shared" si="0"/>
        <v>77.5</v>
      </c>
      <c r="L20" s="84">
        <f t="shared" si="1"/>
        <v>3</v>
      </c>
      <c r="M20" s="94"/>
      <c r="N20" s="109"/>
      <c r="O20" s="110"/>
    </row>
    <row r="21" spans="2:15" x14ac:dyDescent="0.25">
      <c r="B21" s="157"/>
      <c r="C21" s="82" t="s">
        <v>183</v>
      </c>
      <c r="D21" s="83">
        <v>1</v>
      </c>
      <c r="E21" s="83">
        <v>9</v>
      </c>
      <c r="F21" s="83">
        <v>0</v>
      </c>
      <c r="G21" s="83">
        <v>1</v>
      </c>
      <c r="H21" s="83">
        <v>0</v>
      </c>
      <c r="I21" s="83">
        <v>4</v>
      </c>
      <c r="J21" s="83">
        <v>0</v>
      </c>
      <c r="K21" s="77">
        <f t="shared" si="0"/>
        <v>14</v>
      </c>
      <c r="L21" s="84">
        <f t="shared" si="1"/>
        <v>1</v>
      </c>
      <c r="M21" s="94"/>
      <c r="N21" s="109"/>
      <c r="O21" s="110"/>
    </row>
    <row r="22" spans="2:15" ht="15.75" thickBot="1" x14ac:dyDescent="0.3">
      <c r="B22" s="158"/>
      <c r="C22" s="129" t="s">
        <v>184</v>
      </c>
      <c r="D22" s="130">
        <v>0</v>
      </c>
      <c r="E22" s="130">
        <v>0</v>
      </c>
      <c r="F22" s="130">
        <v>0</v>
      </c>
      <c r="G22" s="130">
        <v>0</v>
      </c>
      <c r="H22" s="130">
        <v>0</v>
      </c>
      <c r="I22" s="130">
        <v>0</v>
      </c>
      <c r="J22" s="130">
        <v>0</v>
      </c>
      <c r="K22" s="131">
        <f t="shared" si="0"/>
        <v>0</v>
      </c>
      <c r="L22" s="88" t="str">
        <f t="shared" si="1"/>
        <v/>
      </c>
      <c r="M22" s="95" t="s">
        <v>233</v>
      </c>
      <c r="N22" s="106">
        <f>SUM(K15:K22)</f>
        <v>446.5</v>
      </c>
      <c r="O22" s="111">
        <f>N22/8</f>
        <v>55.8125</v>
      </c>
    </row>
    <row r="23" spans="2:15" x14ac:dyDescent="0.25">
      <c r="B23" s="159">
        <v>5</v>
      </c>
      <c r="C23" s="79" t="s">
        <v>178</v>
      </c>
      <c r="D23" s="80">
        <v>5</v>
      </c>
      <c r="E23" s="80">
        <v>19</v>
      </c>
      <c r="F23" s="80">
        <v>0</v>
      </c>
      <c r="G23" s="80">
        <v>0</v>
      </c>
      <c r="H23" s="80">
        <v>0</v>
      </c>
      <c r="I23" s="80">
        <v>2</v>
      </c>
      <c r="J23" s="80">
        <v>0</v>
      </c>
      <c r="K23" s="80">
        <f t="shared" si="0"/>
        <v>105</v>
      </c>
      <c r="L23" s="81">
        <f t="shared" si="1"/>
        <v>4</v>
      </c>
      <c r="M23" s="100"/>
      <c r="N23" s="109"/>
      <c r="O23" s="110"/>
    </row>
    <row r="24" spans="2:15" x14ac:dyDescent="0.25">
      <c r="B24" s="157"/>
      <c r="C24" s="82" t="s">
        <v>179</v>
      </c>
      <c r="D24" s="83">
        <v>8</v>
      </c>
      <c r="E24" s="83">
        <v>10</v>
      </c>
      <c r="F24" s="83">
        <v>0</v>
      </c>
      <c r="G24" s="83">
        <v>1</v>
      </c>
      <c r="H24" s="83">
        <v>0</v>
      </c>
      <c r="I24" s="83">
        <v>4</v>
      </c>
      <c r="J24" s="83">
        <v>0</v>
      </c>
      <c r="K24" s="77">
        <f t="shared" si="0"/>
        <v>120</v>
      </c>
      <c r="L24" s="84">
        <f t="shared" si="1"/>
        <v>4</v>
      </c>
      <c r="M24" s="94"/>
      <c r="N24" s="109"/>
      <c r="O24" s="110"/>
    </row>
    <row r="25" spans="2:15" x14ac:dyDescent="0.25">
      <c r="B25" s="157"/>
      <c r="C25" s="82" t="s">
        <v>180</v>
      </c>
      <c r="D25" s="83">
        <v>6</v>
      </c>
      <c r="E25" s="83">
        <v>12</v>
      </c>
      <c r="F25" s="83">
        <v>2</v>
      </c>
      <c r="G25" s="83">
        <v>1</v>
      </c>
      <c r="H25" s="83">
        <v>0</v>
      </c>
      <c r="I25" s="83">
        <v>4</v>
      </c>
      <c r="J25" s="83">
        <v>0</v>
      </c>
      <c r="K25" s="77">
        <f t="shared" si="0"/>
        <v>114</v>
      </c>
      <c r="L25" s="84">
        <f t="shared" si="1"/>
        <v>4</v>
      </c>
      <c r="M25" s="94"/>
      <c r="N25" s="109"/>
      <c r="O25" s="110"/>
    </row>
    <row r="26" spans="2:15" x14ac:dyDescent="0.25">
      <c r="B26" s="157"/>
      <c r="C26" s="82" t="s">
        <v>181</v>
      </c>
      <c r="D26" s="83">
        <v>2</v>
      </c>
      <c r="E26" s="83">
        <v>12</v>
      </c>
      <c r="F26" s="83">
        <v>1</v>
      </c>
      <c r="G26" s="83">
        <v>2</v>
      </c>
      <c r="H26" s="83">
        <v>0</v>
      </c>
      <c r="I26" s="83">
        <v>4</v>
      </c>
      <c r="J26" s="83">
        <v>0</v>
      </c>
      <c r="K26" s="77">
        <f t="shared" si="0"/>
        <v>38</v>
      </c>
      <c r="L26" s="84">
        <f t="shared" si="1"/>
        <v>2</v>
      </c>
      <c r="M26" s="94"/>
      <c r="N26" s="109"/>
      <c r="O26" s="110"/>
    </row>
    <row r="27" spans="2:15" x14ac:dyDescent="0.25">
      <c r="B27" s="157"/>
      <c r="C27" s="82" t="s">
        <v>182</v>
      </c>
      <c r="D27" s="83">
        <v>2</v>
      </c>
      <c r="E27" s="83">
        <v>12</v>
      </c>
      <c r="F27" s="83">
        <v>1</v>
      </c>
      <c r="G27" s="83">
        <v>2</v>
      </c>
      <c r="H27" s="83">
        <v>0</v>
      </c>
      <c r="I27" s="83">
        <v>4</v>
      </c>
      <c r="J27" s="83">
        <v>0</v>
      </c>
      <c r="K27" s="77">
        <f t="shared" si="0"/>
        <v>38</v>
      </c>
      <c r="L27" s="84">
        <f t="shared" si="1"/>
        <v>2</v>
      </c>
      <c r="M27" s="94"/>
      <c r="N27" s="109"/>
      <c r="O27" s="110"/>
    </row>
    <row r="28" spans="2:15" x14ac:dyDescent="0.25">
      <c r="B28" s="157"/>
      <c r="C28" s="82" t="s">
        <v>254</v>
      </c>
      <c r="D28" s="83">
        <v>5</v>
      </c>
      <c r="E28" s="83">
        <v>7.5</v>
      </c>
      <c r="F28" s="83">
        <v>2</v>
      </c>
      <c r="G28" s="83">
        <v>2</v>
      </c>
      <c r="H28" s="83">
        <v>0</v>
      </c>
      <c r="I28" s="83">
        <v>4</v>
      </c>
      <c r="J28" s="83">
        <v>0</v>
      </c>
      <c r="K28" s="77">
        <f t="shared" si="0"/>
        <v>77.5</v>
      </c>
      <c r="L28" s="84">
        <f t="shared" si="1"/>
        <v>3</v>
      </c>
      <c r="M28" s="94"/>
      <c r="N28" s="109"/>
      <c r="O28" s="110"/>
    </row>
    <row r="29" spans="2:15" x14ac:dyDescent="0.25">
      <c r="B29" s="157"/>
      <c r="C29" s="134" t="s">
        <v>183</v>
      </c>
      <c r="D29" s="135">
        <v>0</v>
      </c>
      <c r="E29" s="135">
        <v>0</v>
      </c>
      <c r="F29" s="135">
        <v>0</v>
      </c>
      <c r="G29" s="135">
        <v>0</v>
      </c>
      <c r="H29" s="135">
        <v>0</v>
      </c>
      <c r="I29" s="135">
        <v>0</v>
      </c>
      <c r="J29" s="135">
        <v>0</v>
      </c>
      <c r="K29" s="136">
        <f t="shared" si="0"/>
        <v>0</v>
      </c>
      <c r="L29" s="84" t="str">
        <f t="shared" si="1"/>
        <v/>
      </c>
      <c r="M29" s="94" t="s">
        <v>233</v>
      </c>
      <c r="N29" s="109"/>
      <c r="O29" s="110"/>
    </row>
    <row r="30" spans="2:15" ht="15.75" thickBot="1" x14ac:dyDescent="0.3">
      <c r="B30" s="158"/>
      <c r="C30" s="129" t="s">
        <v>184</v>
      </c>
      <c r="D30" s="130">
        <v>0</v>
      </c>
      <c r="E30" s="130">
        <v>0</v>
      </c>
      <c r="F30" s="130">
        <v>0</v>
      </c>
      <c r="G30" s="130">
        <v>0</v>
      </c>
      <c r="H30" s="130">
        <v>0</v>
      </c>
      <c r="I30" s="130">
        <v>0</v>
      </c>
      <c r="J30" s="130">
        <v>0</v>
      </c>
      <c r="K30" s="131">
        <f t="shared" ref="K30" si="2">D30*(SUM(E30:J30))</f>
        <v>0</v>
      </c>
      <c r="L30" s="88" t="str">
        <f t="shared" ref="L30" si="3">IF(K30=0,"",IF(K30&lt;20,1,IF(K30&lt;50,2,IF(K30&lt;100,3,IF(K30&gt;99.99,4)))))</f>
        <v/>
      </c>
      <c r="M30" s="95" t="s">
        <v>233</v>
      </c>
      <c r="N30" s="106">
        <f>SUM(K23:K30)</f>
        <v>492.5</v>
      </c>
      <c r="O30" s="111">
        <f>N30/8</f>
        <v>61.5625</v>
      </c>
    </row>
    <row r="31" spans="2:15" x14ac:dyDescent="0.25">
      <c r="B31" s="159">
        <v>6</v>
      </c>
      <c r="C31" s="79" t="s">
        <v>178</v>
      </c>
      <c r="D31" s="80">
        <v>5</v>
      </c>
      <c r="E31" s="80">
        <v>19</v>
      </c>
      <c r="F31" s="80">
        <v>0</v>
      </c>
      <c r="G31" s="80">
        <v>0</v>
      </c>
      <c r="H31" s="80">
        <v>0</v>
      </c>
      <c r="I31" s="80">
        <v>2</v>
      </c>
      <c r="J31" s="80">
        <v>0</v>
      </c>
      <c r="K31" s="80">
        <f t="shared" si="0"/>
        <v>105</v>
      </c>
      <c r="L31" s="81">
        <f t="shared" si="1"/>
        <v>4</v>
      </c>
      <c r="M31" s="100"/>
      <c r="N31" s="109"/>
      <c r="O31" s="110"/>
    </row>
    <row r="32" spans="2:15" x14ac:dyDescent="0.25">
      <c r="B32" s="157"/>
      <c r="C32" s="82" t="s">
        <v>179</v>
      </c>
      <c r="D32" s="83">
        <v>4</v>
      </c>
      <c r="E32" s="83">
        <v>10</v>
      </c>
      <c r="F32" s="83">
        <v>0</v>
      </c>
      <c r="G32" s="83">
        <v>1</v>
      </c>
      <c r="H32" s="83">
        <v>0</v>
      </c>
      <c r="I32" s="83">
        <v>4</v>
      </c>
      <c r="J32" s="83">
        <v>0</v>
      </c>
      <c r="K32" s="77">
        <f t="shared" si="0"/>
        <v>60</v>
      </c>
      <c r="L32" s="84">
        <f t="shared" si="1"/>
        <v>3</v>
      </c>
      <c r="M32" s="94"/>
      <c r="N32" s="109"/>
      <c r="O32" s="110"/>
    </row>
    <row r="33" spans="2:15" x14ac:dyDescent="0.25">
      <c r="B33" s="157"/>
      <c r="C33" s="82" t="s">
        <v>180</v>
      </c>
      <c r="D33" s="83">
        <v>6</v>
      </c>
      <c r="E33" s="83">
        <v>12</v>
      </c>
      <c r="F33" s="83">
        <v>2</v>
      </c>
      <c r="G33" s="83">
        <v>1</v>
      </c>
      <c r="H33" s="83">
        <v>0</v>
      </c>
      <c r="I33" s="83">
        <v>4</v>
      </c>
      <c r="J33" s="83">
        <v>0</v>
      </c>
      <c r="K33" s="77">
        <f t="shared" si="0"/>
        <v>114</v>
      </c>
      <c r="L33" s="84">
        <f t="shared" si="1"/>
        <v>4</v>
      </c>
      <c r="M33" s="94"/>
      <c r="N33" s="109"/>
      <c r="O33" s="110"/>
    </row>
    <row r="34" spans="2:15" x14ac:dyDescent="0.25">
      <c r="B34" s="157"/>
      <c r="C34" s="82" t="s">
        <v>181</v>
      </c>
      <c r="D34" s="83">
        <v>2</v>
      </c>
      <c r="E34" s="83">
        <v>12</v>
      </c>
      <c r="F34" s="83">
        <v>1</v>
      </c>
      <c r="G34" s="83">
        <v>2</v>
      </c>
      <c r="H34" s="83">
        <v>0</v>
      </c>
      <c r="I34" s="83">
        <v>4</v>
      </c>
      <c r="J34" s="83">
        <v>0</v>
      </c>
      <c r="K34" s="77">
        <f t="shared" si="0"/>
        <v>38</v>
      </c>
      <c r="L34" s="84">
        <f t="shared" si="1"/>
        <v>2</v>
      </c>
      <c r="M34" s="94"/>
      <c r="N34" s="109"/>
      <c r="O34" s="110"/>
    </row>
    <row r="35" spans="2:15" x14ac:dyDescent="0.25">
      <c r="B35" s="157"/>
      <c r="C35" s="82" t="s">
        <v>182</v>
      </c>
      <c r="D35" s="83">
        <v>2</v>
      </c>
      <c r="E35" s="83">
        <v>12</v>
      </c>
      <c r="F35" s="83">
        <v>1</v>
      </c>
      <c r="G35" s="83">
        <v>2</v>
      </c>
      <c r="H35" s="83">
        <v>0</v>
      </c>
      <c r="I35" s="83">
        <v>4</v>
      </c>
      <c r="J35" s="83">
        <v>0</v>
      </c>
      <c r="K35" s="77">
        <f t="shared" si="0"/>
        <v>38</v>
      </c>
      <c r="L35" s="84">
        <f t="shared" si="1"/>
        <v>2</v>
      </c>
      <c r="M35" s="94"/>
      <c r="N35" s="109"/>
      <c r="O35" s="110"/>
    </row>
    <row r="36" spans="2:15" x14ac:dyDescent="0.25">
      <c r="B36" s="157"/>
      <c r="C36" s="82" t="s">
        <v>254</v>
      </c>
      <c r="D36" s="83">
        <v>5</v>
      </c>
      <c r="E36" s="83">
        <v>7.5</v>
      </c>
      <c r="F36" s="83">
        <v>2</v>
      </c>
      <c r="G36" s="83">
        <v>2</v>
      </c>
      <c r="H36" s="83">
        <v>0</v>
      </c>
      <c r="I36" s="83">
        <v>4</v>
      </c>
      <c r="J36" s="83">
        <v>0</v>
      </c>
      <c r="K36" s="77">
        <f t="shared" si="0"/>
        <v>77.5</v>
      </c>
      <c r="L36" s="84">
        <f t="shared" si="1"/>
        <v>3</v>
      </c>
      <c r="M36" s="94"/>
      <c r="N36" s="109"/>
      <c r="O36" s="110"/>
    </row>
    <row r="37" spans="2:15" x14ac:dyDescent="0.25">
      <c r="B37" s="157"/>
      <c r="C37" s="134" t="s">
        <v>183</v>
      </c>
      <c r="D37" s="135">
        <v>0</v>
      </c>
      <c r="E37" s="135">
        <v>0</v>
      </c>
      <c r="F37" s="135">
        <v>0</v>
      </c>
      <c r="G37" s="135">
        <v>0</v>
      </c>
      <c r="H37" s="135">
        <v>0</v>
      </c>
      <c r="I37" s="135">
        <v>0</v>
      </c>
      <c r="J37" s="135">
        <v>0</v>
      </c>
      <c r="K37" s="136">
        <f t="shared" si="0"/>
        <v>0</v>
      </c>
      <c r="L37" s="84" t="str">
        <f t="shared" si="1"/>
        <v/>
      </c>
      <c r="M37" s="94" t="s">
        <v>233</v>
      </c>
      <c r="N37" s="109"/>
      <c r="O37" s="110"/>
    </row>
    <row r="38" spans="2:15" ht="15.75" thickBot="1" x14ac:dyDescent="0.3">
      <c r="B38" s="158"/>
      <c r="C38" s="129" t="s">
        <v>184</v>
      </c>
      <c r="D38" s="130">
        <v>0</v>
      </c>
      <c r="E38" s="130">
        <v>0</v>
      </c>
      <c r="F38" s="130">
        <v>0</v>
      </c>
      <c r="G38" s="130">
        <v>0</v>
      </c>
      <c r="H38" s="130">
        <v>0</v>
      </c>
      <c r="I38" s="130">
        <v>0</v>
      </c>
      <c r="J38" s="130">
        <v>0</v>
      </c>
      <c r="K38" s="131">
        <f t="shared" ref="K38" si="4">D38*(SUM(E38:J38))</f>
        <v>0</v>
      </c>
      <c r="L38" s="88" t="str">
        <f t="shared" ref="L38" si="5">IF(K38=0,"",IF(K38&lt;20,1,IF(K38&lt;50,2,IF(K38&lt;100,3,IF(K38&gt;99.99,4)))))</f>
        <v/>
      </c>
      <c r="M38" s="95" t="s">
        <v>233</v>
      </c>
      <c r="N38" s="106">
        <f>SUM(K31:K38)</f>
        <v>432.5</v>
      </c>
      <c r="O38" s="111">
        <f>N38/8</f>
        <v>54.0625</v>
      </c>
    </row>
    <row r="39" spans="2:15" x14ac:dyDescent="0.25">
      <c r="B39" s="159">
        <v>9</v>
      </c>
      <c r="C39" s="79" t="s">
        <v>178</v>
      </c>
      <c r="D39" s="80">
        <v>5</v>
      </c>
      <c r="E39" s="80">
        <v>19</v>
      </c>
      <c r="F39" s="80">
        <v>0</v>
      </c>
      <c r="G39" s="80">
        <v>0</v>
      </c>
      <c r="H39" s="80">
        <v>0</v>
      </c>
      <c r="I39" s="80">
        <v>2</v>
      </c>
      <c r="J39" s="80">
        <v>0</v>
      </c>
      <c r="K39" s="80">
        <f t="shared" si="0"/>
        <v>105</v>
      </c>
      <c r="L39" s="81">
        <f t="shared" si="1"/>
        <v>4</v>
      </c>
      <c r="M39" s="100"/>
      <c r="N39" s="109"/>
      <c r="O39" s="110"/>
    </row>
    <row r="40" spans="2:15" x14ac:dyDescent="0.25">
      <c r="B40" s="157"/>
      <c r="C40" s="82" t="s">
        <v>179</v>
      </c>
      <c r="D40" s="83">
        <v>8</v>
      </c>
      <c r="E40" s="83">
        <v>10</v>
      </c>
      <c r="F40" s="83">
        <v>0</v>
      </c>
      <c r="G40" s="83">
        <v>1</v>
      </c>
      <c r="H40" s="83">
        <v>0</v>
      </c>
      <c r="I40" s="83">
        <v>4</v>
      </c>
      <c r="J40" s="83">
        <v>0</v>
      </c>
      <c r="K40" s="77">
        <f t="shared" si="0"/>
        <v>120</v>
      </c>
      <c r="L40" s="84">
        <f t="shared" si="1"/>
        <v>4</v>
      </c>
      <c r="M40" s="94"/>
      <c r="N40" s="109"/>
      <c r="O40" s="110"/>
    </row>
    <row r="41" spans="2:15" x14ac:dyDescent="0.25">
      <c r="B41" s="157"/>
      <c r="C41" s="82" t="s">
        <v>180</v>
      </c>
      <c r="D41" s="83">
        <v>6</v>
      </c>
      <c r="E41" s="83">
        <v>12</v>
      </c>
      <c r="F41" s="83">
        <v>2</v>
      </c>
      <c r="G41" s="83">
        <v>1</v>
      </c>
      <c r="H41" s="83">
        <v>0</v>
      </c>
      <c r="I41" s="83">
        <v>4</v>
      </c>
      <c r="J41" s="83">
        <v>0</v>
      </c>
      <c r="K41" s="77">
        <f t="shared" si="0"/>
        <v>114</v>
      </c>
      <c r="L41" s="84">
        <f t="shared" si="1"/>
        <v>4</v>
      </c>
      <c r="M41" s="94"/>
      <c r="N41" s="109"/>
      <c r="O41" s="110"/>
    </row>
    <row r="42" spans="2:15" x14ac:dyDescent="0.25">
      <c r="B42" s="157"/>
      <c r="C42" s="82" t="s">
        <v>181</v>
      </c>
      <c r="D42" s="83">
        <v>2</v>
      </c>
      <c r="E42" s="83">
        <v>12</v>
      </c>
      <c r="F42" s="83">
        <v>0</v>
      </c>
      <c r="G42" s="83">
        <v>1</v>
      </c>
      <c r="H42" s="83">
        <v>0</v>
      </c>
      <c r="I42" s="83">
        <v>4</v>
      </c>
      <c r="J42" s="83">
        <v>0</v>
      </c>
      <c r="K42" s="77">
        <f t="shared" si="0"/>
        <v>34</v>
      </c>
      <c r="L42" s="84">
        <f t="shared" si="1"/>
        <v>2</v>
      </c>
      <c r="M42" s="94"/>
      <c r="N42" s="109"/>
      <c r="O42" s="110"/>
    </row>
    <row r="43" spans="2:15" x14ac:dyDescent="0.25">
      <c r="B43" s="157"/>
      <c r="C43" s="82" t="s">
        <v>182</v>
      </c>
      <c r="D43" s="83">
        <v>2</v>
      </c>
      <c r="E43" s="83">
        <v>12</v>
      </c>
      <c r="F43" s="83">
        <v>0</v>
      </c>
      <c r="G43" s="83">
        <v>1</v>
      </c>
      <c r="H43" s="83">
        <v>0</v>
      </c>
      <c r="I43" s="83">
        <v>4</v>
      </c>
      <c r="J43" s="83">
        <v>0</v>
      </c>
      <c r="K43" s="77">
        <f t="shared" si="0"/>
        <v>34</v>
      </c>
      <c r="L43" s="84">
        <f t="shared" si="1"/>
        <v>2</v>
      </c>
      <c r="M43" s="94"/>
      <c r="N43" s="109"/>
      <c r="O43" s="110"/>
    </row>
    <row r="44" spans="2:15" x14ac:dyDescent="0.25">
      <c r="B44" s="157"/>
      <c r="C44" s="82" t="s">
        <v>254</v>
      </c>
      <c r="D44" s="83">
        <v>5</v>
      </c>
      <c r="E44" s="83">
        <v>7.5</v>
      </c>
      <c r="F44" s="83">
        <v>2</v>
      </c>
      <c r="G44" s="83">
        <v>2</v>
      </c>
      <c r="H44" s="83">
        <v>0</v>
      </c>
      <c r="I44" s="83">
        <v>4</v>
      </c>
      <c r="J44" s="83">
        <v>0</v>
      </c>
      <c r="K44" s="77">
        <f t="shared" si="0"/>
        <v>77.5</v>
      </c>
      <c r="L44" s="84">
        <f t="shared" si="1"/>
        <v>3</v>
      </c>
      <c r="M44" s="94"/>
      <c r="N44" s="109"/>
      <c r="O44" s="110"/>
    </row>
    <row r="45" spans="2:15" x14ac:dyDescent="0.25">
      <c r="B45" s="157"/>
      <c r="C45" s="134" t="s">
        <v>183</v>
      </c>
      <c r="D45" s="135">
        <v>0</v>
      </c>
      <c r="E45" s="135">
        <v>0</v>
      </c>
      <c r="F45" s="135">
        <v>0</v>
      </c>
      <c r="G45" s="135">
        <v>0</v>
      </c>
      <c r="H45" s="135">
        <v>0</v>
      </c>
      <c r="I45" s="135">
        <v>0</v>
      </c>
      <c r="J45" s="135">
        <v>0</v>
      </c>
      <c r="K45" s="136">
        <f t="shared" si="0"/>
        <v>0</v>
      </c>
      <c r="L45" s="84" t="str">
        <f t="shared" si="1"/>
        <v/>
      </c>
      <c r="M45" s="94" t="s">
        <v>233</v>
      </c>
      <c r="N45" s="109"/>
      <c r="O45" s="110"/>
    </row>
    <row r="46" spans="2:15" ht="15.75" thickBot="1" x14ac:dyDescent="0.3">
      <c r="B46" s="158"/>
      <c r="C46" s="129" t="s">
        <v>184</v>
      </c>
      <c r="D46" s="130">
        <v>0</v>
      </c>
      <c r="E46" s="130">
        <v>0</v>
      </c>
      <c r="F46" s="130">
        <v>0</v>
      </c>
      <c r="G46" s="130">
        <v>0</v>
      </c>
      <c r="H46" s="130">
        <v>0</v>
      </c>
      <c r="I46" s="130">
        <v>0</v>
      </c>
      <c r="J46" s="130">
        <v>0</v>
      </c>
      <c r="K46" s="131">
        <f t="shared" ref="K46" si="6">D46*(SUM(E46:J46))</f>
        <v>0</v>
      </c>
      <c r="L46" s="88" t="str">
        <f t="shared" ref="L46" si="7">IF(K46=0,"",IF(K46&lt;20,1,IF(K46&lt;50,2,IF(K46&lt;100,3,IF(K46&gt;99.99,4)))))</f>
        <v/>
      </c>
      <c r="M46" s="95" t="s">
        <v>233</v>
      </c>
      <c r="N46" s="106">
        <f>SUM(K39:K46)</f>
        <v>484.5</v>
      </c>
      <c r="O46" s="111">
        <f>N46/8</f>
        <v>60.5625</v>
      </c>
    </row>
    <row r="47" spans="2:15" x14ac:dyDescent="0.25">
      <c r="B47" s="159">
        <v>10</v>
      </c>
      <c r="C47" s="79" t="s">
        <v>178</v>
      </c>
      <c r="D47" s="80">
        <v>5</v>
      </c>
      <c r="E47" s="80">
        <v>19</v>
      </c>
      <c r="F47" s="80">
        <v>0</v>
      </c>
      <c r="G47" s="80">
        <v>0</v>
      </c>
      <c r="H47" s="80">
        <v>0</v>
      </c>
      <c r="I47" s="80">
        <v>2</v>
      </c>
      <c r="J47" s="80">
        <v>0</v>
      </c>
      <c r="K47" s="80">
        <f t="shared" si="0"/>
        <v>105</v>
      </c>
      <c r="L47" s="81">
        <f t="shared" si="1"/>
        <v>4</v>
      </c>
      <c r="M47" s="100"/>
      <c r="N47" s="109"/>
      <c r="O47" s="110"/>
    </row>
    <row r="48" spans="2:15" x14ac:dyDescent="0.25">
      <c r="B48" s="157"/>
      <c r="C48" s="82" t="s">
        <v>179</v>
      </c>
      <c r="D48" s="83">
        <v>4</v>
      </c>
      <c r="E48" s="83">
        <v>10</v>
      </c>
      <c r="F48" s="83">
        <v>0</v>
      </c>
      <c r="G48" s="83">
        <v>1</v>
      </c>
      <c r="H48" s="83">
        <v>0</v>
      </c>
      <c r="I48" s="83">
        <v>4</v>
      </c>
      <c r="J48" s="83">
        <v>0</v>
      </c>
      <c r="K48" s="77">
        <f t="shared" si="0"/>
        <v>60</v>
      </c>
      <c r="L48" s="84">
        <f t="shared" si="1"/>
        <v>3</v>
      </c>
      <c r="M48" s="94"/>
      <c r="N48" s="109"/>
      <c r="O48" s="110"/>
    </row>
    <row r="49" spans="2:15" x14ac:dyDescent="0.25">
      <c r="B49" s="157"/>
      <c r="C49" s="82" t="s">
        <v>180</v>
      </c>
      <c r="D49" s="83">
        <v>6</v>
      </c>
      <c r="E49" s="83">
        <v>12</v>
      </c>
      <c r="F49" s="83">
        <v>2</v>
      </c>
      <c r="G49" s="83">
        <v>1</v>
      </c>
      <c r="H49" s="83">
        <v>1</v>
      </c>
      <c r="I49" s="83">
        <v>4</v>
      </c>
      <c r="J49" s="83">
        <v>0</v>
      </c>
      <c r="K49" s="77">
        <f t="shared" si="0"/>
        <v>120</v>
      </c>
      <c r="L49" s="84">
        <f t="shared" si="1"/>
        <v>4</v>
      </c>
      <c r="M49" s="94"/>
      <c r="N49" s="109"/>
      <c r="O49" s="110"/>
    </row>
    <row r="50" spans="2:15" x14ac:dyDescent="0.25">
      <c r="B50" s="157"/>
      <c r="C50" s="82" t="s">
        <v>181</v>
      </c>
      <c r="D50" s="83">
        <v>2</v>
      </c>
      <c r="E50" s="83">
        <v>12</v>
      </c>
      <c r="F50" s="83">
        <v>1</v>
      </c>
      <c r="G50" s="83">
        <v>2</v>
      </c>
      <c r="H50" s="83">
        <v>0</v>
      </c>
      <c r="I50" s="83">
        <v>4</v>
      </c>
      <c r="J50" s="83">
        <v>0</v>
      </c>
      <c r="K50" s="77">
        <f t="shared" si="0"/>
        <v>38</v>
      </c>
      <c r="L50" s="84">
        <f t="shared" si="1"/>
        <v>2</v>
      </c>
      <c r="M50" s="94"/>
      <c r="N50" s="109"/>
      <c r="O50" s="110"/>
    </row>
    <row r="51" spans="2:15" x14ac:dyDescent="0.25">
      <c r="B51" s="157"/>
      <c r="C51" s="82" t="s">
        <v>182</v>
      </c>
      <c r="D51" s="83">
        <v>2</v>
      </c>
      <c r="E51" s="83">
        <v>12</v>
      </c>
      <c r="F51" s="83">
        <v>1</v>
      </c>
      <c r="G51" s="83">
        <v>2</v>
      </c>
      <c r="H51" s="83">
        <v>0</v>
      </c>
      <c r="I51" s="83">
        <v>6</v>
      </c>
      <c r="J51" s="83">
        <v>0</v>
      </c>
      <c r="K51" s="77">
        <f t="shared" ref="K51:K94" si="8">D51*(SUM(E51:J51))</f>
        <v>42</v>
      </c>
      <c r="L51" s="84">
        <f t="shared" si="1"/>
        <v>2</v>
      </c>
      <c r="M51" s="94"/>
      <c r="N51" s="109"/>
      <c r="O51" s="110"/>
    </row>
    <row r="52" spans="2:15" x14ac:dyDescent="0.25">
      <c r="B52" s="157"/>
      <c r="C52" s="82" t="s">
        <v>254</v>
      </c>
      <c r="D52" s="83">
        <v>5</v>
      </c>
      <c r="E52" s="83">
        <v>7.5</v>
      </c>
      <c r="F52" s="83">
        <v>2</v>
      </c>
      <c r="G52" s="83">
        <v>2</v>
      </c>
      <c r="H52" s="83">
        <v>0</v>
      </c>
      <c r="I52" s="83">
        <v>6</v>
      </c>
      <c r="J52" s="83">
        <v>0</v>
      </c>
      <c r="K52" s="77">
        <f t="shared" si="8"/>
        <v>87.5</v>
      </c>
      <c r="L52" s="84">
        <f t="shared" si="1"/>
        <v>3</v>
      </c>
      <c r="M52" s="94"/>
      <c r="N52" s="109"/>
      <c r="O52" s="110"/>
    </row>
    <row r="53" spans="2:15" x14ac:dyDescent="0.25">
      <c r="B53" s="157"/>
      <c r="C53" s="134" t="s">
        <v>183</v>
      </c>
      <c r="D53" s="135">
        <v>0</v>
      </c>
      <c r="E53" s="135">
        <v>0</v>
      </c>
      <c r="F53" s="135">
        <v>0</v>
      </c>
      <c r="G53" s="135">
        <v>0</v>
      </c>
      <c r="H53" s="135">
        <v>0</v>
      </c>
      <c r="I53" s="135">
        <v>0</v>
      </c>
      <c r="J53" s="135">
        <v>0</v>
      </c>
      <c r="K53" s="136">
        <f t="shared" si="8"/>
        <v>0</v>
      </c>
      <c r="L53" s="84" t="str">
        <f t="shared" si="1"/>
        <v/>
      </c>
      <c r="M53" s="6" t="s">
        <v>214</v>
      </c>
      <c r="N53" s="109"/>
      <c r="O53" s="110"/>
    </row>
    <row r="54" spans="2:15" ht="15.75" thickBot="1" x14ac:dyDescent="0.3">
      <c r="B54" s="158"/>
      <c r="C54" s="129" t="s">
        <v>184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0</v>
      </c>
      <c r="K54" s="131">
        <f t="shared" si="8"/>
        <v>0</v>
      </c>
      <c r="L54" s="88" t="str">
        <f t="shared" ref="L54:L94" si="9">IF(K54=0,"",IF(K54&lt;20,1,IF(K54&lt;50,2,IF(K54&lt;100,3,IF(K54&gt;99.99,4)))))</f>
        <v/>
      </c>
      <c r="M54" s="95" t="s">
        <v>233</v>
      </c>
      <c r="N54" s="106">
        <f>SUM(K47:K54)</f>
        <v>452.5</v>
      </c>
      <c r="O54" s="111">
        <f>N54/7</f>
        <v>64.642857142857139</v>
      </c>
    </row>
    <row r="55" spans="2:15" x14ac:dyDescent="0.25">
      <c r="B55" s="159">
        <v>12</v>
      </c>
      <c r="C55" s="132" t="s">
        <v>178</v>
      </c>
      <c r="D55" s="133">
        <v>0</v>
      </c>
      <c r="E55" s="133">
        <v>0</v>
      </c>
      <c r="F55" s="133">
        <v>0</v>
      </c>
      <c r="G55" s="133">
        <v>0</v>
      </c>
      <c r="H55" s="133">
        <v>0</v>
      </c>
      <c r="I55" s="133">
        <v>0</v>
      </c>
      <c r="J55" s="133">
        <v>0</v>
      </c>
      <c r="K55" s="133">
        <f t="shared" si="8"/>
        <v>0</v>
      </c>
      <c r="L55" s="81" t="str">
        <f t="shared" si="9"/>
        <v/>
      </c>
      <c r="M55" s="100" t="s">
        <v>231</v>
      </c>
      <c r="N55" s="109"/>
      <c r="O55" s="110"/>
    </row>
    <row r="56" spans="2:15" x14ac:dyDescent="0.25">
      <c r="B56" s="157"/>
      <c r="C56" s="82" t="s">
        <v>179</v>
      </c>
      <c r="D56" s="83">
        <v>4</v>
      </c>
      <c r="E56" s="83">
        <v>10</v>
      </c>
      <c r="F56" s="83">
        <v>0</v>
      </c>
      <c r="G56" s="83">
        <v>1</v>
      </c>
      <c r="H56" s="83">
        <v>0</v>
      </c>
      <c r="I56" s="83">
        <v>4</v>
      </c>
      <c r="J56" s="83">
        <v>0</v>
      </c>
      <c r="K56" s="77">
        <f t="shared" si="8"/>
        <v>60</v>
      </c>
      <c r="L56" s="84">
        <f t="shared" si="9"/>
        <v>3</v>
      </c>
      <c r="M56" s="94"/>
      <c r="N56" s="109"/>
      <c r="O56" s="110"/>
    </row>
    <row r="57" spans="2:15" x14ac:dyDescent="0.25">
      <c r="B57" s="157"/>
      <c r="C57" s="82" t="s">
        <v>180</v>
      </c>
      <c r="D57" s="83">
        <v>6</v>
      </c>
      <c r="E57" s="83">
        <v>12</v>
      </c>
      <c r="F57" s="83">
        <v>2</v>
      </c>
      <c r="G57" s="83">
        <v>1</v>
      </c>
      <c r="H57" s="83">
        <v>0</v>
      </c>
      <c r="I57" s="83">
        <v>4</v>
      </c>
      <c r="J57" s="83">
        <v>0</v>
      </c>
      <c r="K57" s="77">
        <f t="shared" si="8"/>
        <v>114</v>
      </c>
      <c r="L57" s="84">
        <f t="shared" si="9"/>
        <v>4</v>
      </c>
      <c r="M57" s="94"/>
      <c r="N57" s="109"/>
      <c r="O57" s="110"/>
    </row>
    <row r="58" spans="2:15" x14ac:dyDescent="0.25">
      <c r="B58" s="157"/>
      <c r="C58" s="82" t="s">
        <v>181</v>
      </c>
      <c r="D58" s="83">
        <v>2</v>
      </c>
      <c r="E58" s="83">
        <v>12</v>
      </c>
      <c r="F58" s="83">
        <v>1</v>
      </c>
      <c r="G58" s="83">
        <v>2</v>
      </c>
      <c r="H58" s="83">
        <v>0</v>
      </c>
      <c r="I58" s="83">
        <v>6</v>
      </c>
      <c r="J58" s="83">
        <v>0</v>
      </c>
      <c r="K58" s="77">
        <f t="shared" si="8"/>
        <v>42</v>
      </c>
      <c r="L58" s="84">
        <f t="shared" si="9"/>
        <v>2</v>
      </c>
      <c r="M58" s="94"/>
      <c r="N58" s="109"/>
      <c r="O58" s="110"/>
    </row>
    <row r="59" spans="2:15" x14ac:dyDescent="0.25">
      <c r="B59" s="157"/>
      <c r="C59" s="82" t="s">
        <v>182</v>
      </c>
      <c r="D59" s="83">
        <v>2</v>
      </c>
      <c r="E59" s="83">
        <v>12</v>
      </c>
      <c r="F59" s="83">
        <v>1</v>
      </c>
      <c r="G59" s="83">
        <v>2</v>
      </c>
      <c r="H59" s="83">
        <v>0</v>
      </c>
      <c r="I59" s="83">
        <v>6</v>
      </c>
      <c r="J59" s="83">
        <v>0</v>
      </c>
      <c r="K59" s="77">
        <f t="shared" si="8"/>
        <v>42</v>
      </c>
      <c r="L59" s="84">
        <f t="shared" si="9"/>
        <v>2</v>
      </c>
      <c r="M59" s="94"/>
      <c r="N59" s="109"/>
      <c r="O59" s="110"/>
    </row>
    <row r="60" spans="2:15" x14ac:dyDescent="0.25">
      <c r="B60" s="157"/>
      <c r="C60" s="82" t="s">
        <v>254</v>
      </c>
      <c r="D60" s="83">
        <v>5</v>
      </c>
      <c r="E60" s="83">
        <v>7.5</v>
      </c>
      <c r="F60" s="83">
        <v>2</v>
      </c>
      <c r="G60" s="83">
        <v>2</v>
      </c>
      <c r="H60" s="83">
        <v>0</v>
      </c>
      <c r="I60" s="83">
        <v>6</v>
      </c>
      <c r="J60" s="83">
        <v>0</v>
      </c>
      <c r="K60" s="77">
        <f t="shared" si="8"/>
        <v>87.5</v>
      </c>
      <c r="L60" s="84">
        <f t="shared" si="9"/>
        <v>3</v>
      </c>
      <c r="M60" s="94"/>
      <c r="N60" s="109"/>
      <c r="O60" s="110"/>
    </row>
    <row r="61" spans="2:15" x14ac:dyDescent="0.25">
      <c r="B61" s="157"/>
      <c r="C61" s="134" t="s">
        <v>183</v>
      </c>
      <c r="D61" s="135">
        <v>0</v>
      </c>
      <c r="E61" s="135">
        <v>0</v>
      </c>
      <c r="F61" s="135">
        <v>0</v>
      </c>
      <c r="G61" s="135">
        <v>0</v>
      </c>
      <c r="H61" s="135">
        <v>0</v>
      </c>
      <c r="I61" s="135">
        <v>0</v>
      </c>
      <c r="J61" s="135">
        <v>0</v>
      </c>
      <c r="K61" s="136">
        <f t="shared" ref="K61" si="10">D61*(SUM(E61:J61))</f>
        <v>0</v>
      </c>
      <c r="L61" s="84" t="str">
        <f t="shared" ref="L61" si="11">IF(K61=0,"",IF(K61&lt;20,1,IF(K61&lt;50,2,IF(K61&lt;100,3,IF(K61&gt;99.99,4)))))</f>
        <v/>
      </c>
      <c r="M61" s="94" t="s">
        <v>233</v>
      </c>
      <c r="N61" s="109"/>
      <c r="O61" s="110"/>
    </row>
    <row r="62" spans="2:15" ht="15.75" thickBot="1" x14ac:dyDescent="0.3">
      <c r="B62" s="158"/>
      <c r="C62" s="129" t="s">
        <v>184</v>
      </c>
      <c r="D62" s="130">
        <v>0</v>
      </c>
      <c r="E62" s="130">
        <v>0</v>
      </c>
      <c r="F62" s="130">
        <v>0</v>
      </c>
      <c r="G62" s="130">
        <v>0</v>
      </c>
      <c r="H62" s="130">
        <v>0</v>
      </c>
      <c r="I62" s="130">
        <v>0</v>
      </c>
      <c r="J62" s="130">
        <v>0</v>
      </c>
      <c r="K62" s="131">
        <f t="shared" si="8"/>
        <v>0</v>
      </c>
      <c r="L62" s="88" t="str">
        <f t="shared" si="9"/>
        <v/>
      </c>
      <c r="M62" s="117" t="s">
        <v>214</v>
      </c>
      <c r="N62" s="106">
        <f>SUM(K55:K62)</f>
        <v>345.5</v>
      </c>
      <c r="O62" s="111">
        <f>N62/7</f>
        <v>49.357142857142854</v>
      </c>
    </row>
    <row r="63" spans="2:15" x14ac:dyDescent="0.25">
      <c r="B63" s="159">
        <v>16</v>
      </c>
      <c r="C63" s="79" t="s">
        <v>178</v>
      </c>
      <c r="D63" s="80">
        <v>5</v>
      </c>
      <c r="E63" s="80">
        <v>19</v>
      </c>
      <c r="F63" s="80">
        <v>0</v>
      </c>
      <c r="G63" s="80">
        <v>0</v>
      </c>
      <c r="H63" s="80">
        <v>0</v>
      </c>
      <c r="I63" s="80">
        <v>2</v>
      </c>
      <c r="J63" s="80">
        <v>0</v>
      </c>
      <c r="K63" s="80">
        <f t="shared" si="8"/>
        <v>105</v>
      </c>
      <c r="L63" s="81">
        <f t="shared" si="9"/>
        <v>4</v>
      </c>
      <c r="M63" s="99"/>
      <c r="N63" s="109"/>
      <c r="O63" s="110"/>
    </row>
    <row r="64" spans="2:15" x14ac:dyDescent="0.25">
      <c r="B64" s="157"/>
      <c r="C64" s="82" t="s">
        <v>179</v>
      </c>
      <c r="D64" s="83">
        <v>8</v>
      </c>
      <c r="E64" s="83">
        <v>10</v>
      </c>
      <c r="F64" s="83">
        <v>0</v>
      </c>
      <c r="G64" s="83">
        <v>1</v>
      </c>
      <c r="H64" s="83">
        <v>0</v>
      </c>
      <c r="I64" s="83">
        <v>4</v>
      </c>
      <c r="J64" s="83">
        <v>0</v>
      </c>
      <c r="K64" s="77">
        <f t="shared" si="8"/>
        <v>120</v>
      </c>
      <c r="L64" s="84">
        <f t="shared" si="9"/>
        <v>4</v>
      </c>
      <c r="M64" s="94"/>
      <c r="N64" s="109"/>
      <c r="O64" s="110"/>
    </row>
    <row r="65" spans="2:15" x14ac:dyDescent="0.25">
      <c r="B65" s="157"/>
      <c r="C65" s="82" t="s">
        <v>180</v>
      </c>
      <c r="D65" s="83">
        <v>6</v>
      </c>
      <c r="E65" s="83">
        <v>12</v>
      </c>
      <c r="F65" s="83">
        <v>2</v>
      </c>
      <c r="G65" s="83">
        <v>1</v>
      </c>
      <c r="H65" s="83">
        <v>0</v>
      </c>
      <c r="I65" s="83">
        <v>4</v>
      </c>
      <c r="J65" s="83">
        <v>0</v>
      </c>
      <c r="K65" s="77">
        <f t="shared" si="8"/>
        <v>114</v>
      </c>
      <c r="L65" s="84">
        <f t="shared" si="9"/>
        <v>4</v>
      </c>
      <c r="M65" s="94"/>
      <c r="N65" s="109"/>
      <c r="O65" s="110"/>
    </row>
    <row r="66" spans="2:15" x14ac:dyDescent="0.25">
      <c r="B66" s="157"/>
      <c r="C66" s="82" t="s">
        <v>181</v>
      </c>
      <c r="D66" s="83">
        <v>2</v>
      </c>
      <c r="E66" s="83">
        <v>12</v>
      </c>
      <c r="F66" s="83">
        <v>0</v>
      </c>
      <c r="G66" s="83">
        <v>1</v>
      </c>
      <c r="H66" s="83">
        <v>0</v>
      </c>
      <c r="I66" s="83">
        <v>4</v>
      </c>
      <c r="J66" s="83">
        <v>0</v>
      </c>
      <c r="K66" s="77">
        <f t="shared" si="8"/>
        <v>34</v>
      </c>
      <c r="L66" s="84">
        <f t="shared" si="9"/>
        <v>2</v>
      </c>
      <c r="M66" s="94"/>
      <c r="N66" s="109"/>
      <c r="O66" s="110"/>
    </row>
    <row r="67" spans="2:15" x14ac:dyDescent="0.25">
      <c r="B67" s="157"/>
      <c r="C67" s="82" t="s">
        <v>182</v>
      </c>
      <c r="D67" s="83">
        <v>2</v>
      </c>
      <c r="E67" s="83">
        <v>12</v>
      </c>
      <c r="F67" s="83">
        <v>0</v>
      </c>
      <c r="G67" s="83">
        <v>1</v>
      </c>
      <c r="H67" s="83">
        <v>0</v>
      </c>
      <c r="I67" s="83">
        <v>4</v>
      </c>
      <c r="J67" s="83">
        <v>0</v>
      </c>
      <c r="K67" s="77">
        <f t="shared" si="8"/>
        <v>34</v>
      </c>
      <c r="L67" s="84">
        <f t="shared" si="9"/>
        <v>2</v>
      </c>
      <c r="M67" s="94"/>
      <c r="N67" s="109"/>
      <c r="O67" s="110"/>
    </row>
    <row r="68" spans="2:15" x14ac:dyDescent="0.25">
      <c r="B68" s="157"/>
      <c r="C68" s="82" t="s">
        <v>254</v>
      </c>
      <c r="D68" s="83">
        <v>5</v>
      </c>
      <c r="E68" s="83">
        <v>7.5</v>
      </c>
      <c r="F68" s="83">
        <v>2</v>
      </c>
      <c r="G68" s="83">
        <v>2</v>
      </c>
      <c r="H68" s="83">
        <v>0</v>
      </c>
      <c r="I68" s="83">
        <v>4</v>
      </c>
      <c r="J68" s="83">
        <v>0</v>
      </c>
      <c r="K68" s="77">
        <f t="shared" si="8"/>
        <v>77.5</v>
      </c>
      <c r="L68" s="84">
        <f t="shared" si="9"/>
        <v>3</v>
      </c>
      <c r="M68" s="94"/>
      <c r="N68" s="109"/>
      <c r="O68" s="110"/>
    </row>
    <row r="69" spans="2:15" x14ac:dyDescent="0.25">
      <c r="B69" s="157"/>
      <c r="C69" s="134" t="s">
        <v>183</v>
      </c>
      <c r="D69" s="135">
        <v>0</v>
      </c>
      <c r="E69" s="135">
        <v>0</v>
      </c>
      <c r="F69" s="135">
        <v>0</v>
      </c>
      <c r="G69" s="135">
        <v>0</v>
      </c>
      <c r="H69" s="135">
        <v>0</v>
      </c>
      <c r="I69" s="135">
        <v>0</v>
      </c>
      <c r="J69" s="135">
        <v>0</v>
      </c>
      <c r="K69" s="136">
        <f t="shared" ref="K69" si="12">D69*(SUM(E69:J69))</f>
        <v>0</v>
      </c>
      <c r="L69" s="84" t="str">
        <f t="shared" ref="L69" si="13">IF(K69=0,"",IF(K69&lt;20,1,IF(K69&lt;50,2,IF(K69&lt;100,3,IF(K69&gt;99.99,4)))))</f>
        <v/>
      </c>
      <c r="M69" s="6" t="s">
        <v>214</v>
      </c>
      <c r="N69" s="109"/>
      <c r="O69" s="110"/>
    </row>
    <row r="70" spans="2:15" ht="15.75" thickBot="1" x14ac:dyDescent="0.3">
      <c r="B70" s="158"/>
      <c r="C70" s="129" t="s">
        <v>184</v>
      </c>
      <c r="D70" s="130">
        <v>0</v>
      </c>
      <c r="E70" s="130">
        <v>0</v>
      </c>
      <c r="F70" s="130">
        <v>0</v>
      </c>
      <c r="G70" s="130">
        <v>0</v>
      </c>
      <c r="H70" s="130">
        <v>0</v>
      </c>
      <c r="I70" s="130">
        <v>0</v>
      </c>
      <c r="J70" s="130">
        <v>0</v>
      </c>
      <c r="K70" s="131">
        <f t="shared" ref="K70" si="14">D70*(SUM(E70:J70))</f>
        <v>0</v>
      </c>
      <c r="L70" s="88" t="str">
        <f t="shared" ref="L70" si="15">IF(K70=0,"",IF(K70&lt;20,1,IF(K70&lt;50,2,IF(K70&lt;100,3,IF(K70&gt;99.99,4)))))</f>
        <v/>
      </c>
      <c r="M70" s="95" t="s">
        <v>233</v>
      </c>
      <c r="N70" s="106">
        <f>SUM(K63:K70)</f>
        <v>484.5</v>
      </c>
      <c r="O70" s="111">
        <f>N70/7</f>
        <v>69.214285714285708</v>
      </c>
    </row>
    <row r="71" spans="2:15" x14ac:dyDescent="0.25">
      <c r="B71" s="159">
        <v>18</v>
      </c>
      <c r="C71" s="79" t="s">
        <v>178</v>
      </c>
      <c r="D71" s="80">
        <v>5</v>
      </c>
      <c r="E71" s="80">
        <v>19</v>
      </c>
      <c r="F71" s="80">
        <v>0</v>
      </c>
      <c r="G71" s="80">
        <v>0</v>
      </c>
      <c r="H71" s="80">
        <v>0</v>
      </c>
      <c r="I71" s="80">
        <v>2</v>
      </c>
      <c r="J71" s="80">
        <v>0</v>
      </c>
      <c r="K71" s="80">
        <f t="shared" si="8"/>
        <v>105</v>
      </c>
      <c r="L71" s="81">
        <f t="shared" si="9"/>
        <v>4</v>
      </c>
      <c r="M71" s="100"/>
      <c r="N71" s="109"/>
      <c r="O71" s="110"/>
    </row>
    <row r="72" spans="2:15" x14ac:dyDescent="0.25">
      <c r="B72" s="157"/>
      <c r="C72" s="82" t="s">
        <v>179</v>
      </c>
      <c r="D72" s="83">
        <v>8</v>
      </c>
      <c r="E72" s="83">
        <v>10</v>
      </c>
      <c r="F72" s="83">
        <v>0</v>
      </c>
      <c r="G72" s="83">
        <v>1</v>
      </c>
      <c r="H72" s="83">
        <v>0</v>
      </c>
      <c r="I72" s="83">
        <v>4</v>
      </c>
      <c r="J72" s="83">
        <v>0</v>
      </c>
      <c r="K72" s="77">
        <f t="shared" si="8"/>
        <v>120</v>
      </c>
      <c r="L72" s="84">
        <f t="shared" si="9"/>
        <v>4</v>
      </c>
      <c r="M72" s="94"/>
      <c r="N72" s="109"/>
      <c r="O72" s="110"/>
    </row>
    <row r="73" spans="2:15" x14ac:dyDescent="0.25">
      <c r="B73" s="157"/>
      <c r="C73" s="82" t="s">
        <v>180</v>
      </c>
      <c r="D73" s="83">
        <v>6</v>
      </c>
      <c r="E73" s="83">
        <v>12</v>
      </c>
      <c r="F73" s="83">
        <v>2</v>
      </c>
      <c r="G73" s="83">
        <v>1</v>
      </c>
      <c r="H73" s="83">
        <v>1</v>
      </c>
      <c r="I73" s="83">
        <v>4</v>
      </c>
      <c r="J73" s="83">
        <v>0</v>
      </c>
      <c r="K73" s="77">
        <f t="shared" si="8"/>
        <v>120</v>
      </c>
      <c r="L73" s="84">
        <f t="shared" si="9"/>
        <v>4</v>
      </c>
      <c r="M73" s="94"/>
      <c r="N73" s="109"/>
      <c r="O73" s="110"/>
    </row>
    <row r="74" spans="2:15" x14ac:dyDescent="0.25">
      <c r="B74" s="157"/>
      <c r="C74" s="82" t="s">
        <v>181</v>
      </c>
      <c r="D74" s="83">
        <v>2</v>
      </c>
      <c r="E74" s="83">
        <v>12</v>
      </c>
      <c r="F74" s="83">
        <v>0</v>
      </c>
      <c r="G74" s="83">
        <v>1</v>
      </c>
      <c r="H74" s="83">
        <v>0</v>
      </c>
      <c r="I74" s="83">
        <v>4</v>
      </c>
      <c r="J74" s="83">
        <v>0</v>
      </c>
      <c r="K74" s="77">
        <f t="shared" si="8"/>
        <v>34</v>
      </c>
      <c r="L74" s="84">
        <f t="shared" si="9"/>
        <v>2</v>
      </c>
      <c r="M74" s="94"/>
      <c r="N74" s="109"/>
      <c r="O74" s="110"/>
    </row>
    <row r="75" spans="2:15" x14ac:dyDescent="0.25">
      <c r="B75" s="157"/>
      <c r="C75" s="82" t="s">
        <v>182</v>
      </c>
      <c r="D75" s="83">
        <v>2</v>
      </c>
      <c r="E75" s="83">
        <v>12</v>
      </c>
      <c r="F75" s="83">
        <v>0</v>
      </c>
      <c r="G75" s="83">
        <v>1</v>
      </c>
      <c r="H75" s="83">
        <v>0</v>
      </c>
      <c r="I75" s="83">
        <v>4</v>
      </c>
      <c r="J75" s="83">
        <v>0</v>
      </c>
      <c r="K75" s="77">
        <f t="shared" si="8"/>
        <v>34</v>
      </c>
      <c r="L75" s="84">
        <f t="shared" si="9"/>
        <v>2</v>
      </c>
      <c r="M75" s="94"/>
      <c r="N75" s="109"/>
      <c r="O75" s="110"/>
    </row>
    <row r="76" spans="2:15" x14ac:dyDescent="0.25">
      <c r="B76" s="157"/>
      <c r="C76" s="82" t="s">
        <v>254</v>
      </c>
      <c r="D76" s="83">
        <v>5</v>
      </c>
      <c r="E76" s="83">
        <v>7.5</v>
      </c>
      <c r="F76" s="83">
        <v>2</v>
      </c>
      <c r="G76" s="83">
        <v>2</v>
      </c>
      <c r="H76" s="83">
        <v>0</v>
      </c>
      <c r="I76" s="83">
        <v>4</v>
      </c>
      <c r="J76" s="83">
        <v>0</v>
      </c>
      <c r="K76" s="77">
        <f t="shared" si="8"/>
        <v>77.5</v>
      </c>
      <c r="L76" s="84">
        <f t="shared" si="9"/>
        <v>3</v>
      </c>
      <c r="M76" s="94"/>
      <c r="N76" s="109"/>
      <c r="O76" s="110"/>
    </row>
    <row r="77" spans="2:15" x14ac:dyDescent="0.25">
      <c r="B77" s="157"/>
      <c r="C77" s="82" t="s">
        <v>183</v>
      </c>
      <c r="D77" s="83">
        <v>1</v>
      </c>
      <c r="E77" s="83">
        <v>9</v>
      </c>
      <c r="F77" s="83">
        <v>0</v>
      </c>
      <c r="G77" s="83">
        <v>1</v>
      </c>
      <c r="H77" s="83">
        <v>0</v>
      </c>
      <c r="I77" s="83">
        <v>4</v>
      </c>
      <c r="J77" s="83">
        <v>0</v>
      </c>
      <c r="K77" s="77">
        <f t="shared" si="8"/>
        <v>14</v>
      </c>
      <c r="L77" s="84">
        <f t="shared" si="9"/>
        <v>1</v>
      </c>
      <c r="M77" s="94"/>
      <c r="N77" s="109"/>
      <c r="O77" s="110"/>
    </row>
    <row r="78" spans="2:15" ht="15.75" thickBot="1" x14ac:dyDescent="0.3">
      <c r="B78" s="158"/>
      <c r="C78" s="129" t="s">
        <v>184</v>
      </c>
      <c r="D78" s="130">
        <v>0</v>
      </c>
      <c r="E78" s="130">
        <v>0</v>
      </c>
      <c r="F78" s="130">
        <v>0</v>
      </c>
      <c r="G78" s="130">
        <v>0</v>
      </c>
      <c r="H78" s="130">
        <v>0</v>
      </c>
      <c r="I78" s="130">
        <v>0</v>
      </c>
      <c r="J78" s="130">
        <v>0</v>
      </c>
      <c r="K78" s="131">
        <f t="shared" ref="K78" si="16">D78*(SUM(E78:J78))</f>
        <v>0</v>
      </c>
      <c r="L78" s="88" t="str">
        <f t="shared" ref="L78" si="17">IF(K78=0,"",IF(K78&lt;20,1,IF(K78&lt;50,2,IF(K78&lt;100,3,IF(K78&gt;99.99,4)))))</f>
        <v/>
      </c>
      <c r="M78" s="95" t="s">
        <v>233</v>
      </c>
      <c r="N78" s="106">
        <f>SUM(K71:K78)</f>
        <v>504.5</v>
      </c>
      <c r="O78" s="111">
        <f>N78/8</f>
        <v>63.0625</v>
      </c>
    </row>
    <row r="79" spans="2:15" x14ac:dyDescent="0.25">
      <c r="B79" s="159">
        <v>22</v>
      </c>
      <c r="C79" s="79" t="s">
        <v>178</v>
      </c>
      <c r="D79" s="80">
        <v>5</v>
      </c>
      <c r="E79" s="80">
        <v>19</v>
      </c>
      <c r="F79" s="80">
        <v>0</v>
      </c>
      <c r="G79" s="80">
        <v>0</v>
      </c>
      <c r="H79" s="80">
        <v>0</v>
      </c>
      <c r="I79" s="80">
        <v>2</v>
      </c>
      <c r="J79" s="80">
        <v>0</v>
      </c>
      <c r="K79" s="80">
        <f t="shared" si="8"/>
        <v>105</v>
      </c>
      <c r="L79" s="81">
        <f t="shared" si="9"/>
        <v>4</v>
      </c>
      <c r="M79" s="100"/>
      <c r="N79" s="109"/>
      <c r="O79" s="110"/>
    </row>
    <row r="80" spans="2:15" x14ac:dyDescent="0.25">
      <c r="B80" s="157"/>
      <c r="C80" s="82" t="s">
        <v>179</v>
      </c>
      <c r="D80" s="83">
        <v>8</v>
      </c>
      <c r="E80" s="83">
        <v>10</v>
      </c>
      <c r="F80" s="83">
        <v>0</v>
      </c>
      <c r="G80" s="83">
        <v>1</v>
      </c>
      <c r="H80" s="83">
        <v>0</v>
      </c>
      <c r="I80" s="83">
        <v>4</v>
      </c>
      <c r="J80" s="83">
        <v>0</v>
      </c>
      <c r="K80" s="77">
        <f t="shared" si="8"/>
        <v>120</v>
      </c>
      <c r="L80" s="84">
        <f t="shared" si="9"/>
        <v>4</v>
      </c>
      <c r="M80" s="94"/>
      <c r="N80" s="109"/>
      <c r="O80" s="110"/>
    </row>
    <row r="81" spans="2:15" x14ac:dyDescent="0.25">
      <c r="B81" s="157"/>
      <c r="C81" s="82" t="s">
        <v>180</v>
      </c>
      <c r="D81" s="83">
        <v>6</v>
      </c>
      <c r="E81" s="83">
        <v>12</v>
      </c>
      <c r="F81" s="83">
        <v>2</v>
      </c>
      <c r="G81" s="83">
        <v>1</v>
      </c>
      <c r="H81" s="83">
        <v>0</v>
      </c>
      <c r="I81" s="83">
        <v>4</v>
      </c>
      <c r="J81" s="83">
        <v>0</v>
      </c>
      <c r="K81" s="77">
        <f t="shared" si="8"/>
        <v>114</v>
      </c>
      <c r="L81" s="84">
        <f t="shared" si="9"/>
        <v>4</v>
      </c>
      <c r="M81" s="94"/>
      <c r="N81" s="109"/>
      <c r="O81" s="110"/>
    </row>
    <row r="82" spans="2:15" x14ac:dyDescent="0.25">
      <c r="B82" s="157"/>
      <c r="C82" s="82" t="s">
        <v>181</v>
      </c>
      <c r="D82" s="83">
        <v>2</v>
      </c>
      <c r="E82" s="83">
        <v>12</v>
      </c>
      <c r="F82" s="83">
        <v>0</v>
      </c>
      <c r="G82" s="83">
        <v>1</v>
      </c>
      <c r="H82" s="83">
        <v>0</v>
      </c>
      <c r="I82" s="83">
        <v>4</v>
      </c>
      <c r="J82" s="83">
        <v>0</v>
      </c>
      <c r="K82" s="77">
        <f t="shared" si="8"/>
        <v>34</v>
      </c>
      <c r="L82" s="84">
        <f t="shared" si="9"/>
        <v>2</v>
      </c>
      <c r="M82" s="94"/>
      <c r="N82" s="109"/>
      <c r="O82" s="110"/>
    </row>
    <row r="83" spans="2:15" x14ac:dyDescent="0.25">
      <c r="B83" s="157"/>
      <c r="C83" s="82" t="s">
        <v>182</v>
      </c>
      <c r="D83" s="83">
        <v>2</v>
      </c>
      <c r="E83" s="83">
        <v>12</v>
      </c>
      <c r="F83" s="83">
        <v>0</v>
      </c>
      <c r="G83" s="83">
        <v>1</v>
      </c>
      <c r="H83" s="83">
        <v>0</v>
      </c>
      <c r="I83" s="83">
        <v>4</v>
      </c>
      <c r="J83" s="83">
        <v>0</v>
      </c>
      <c r="K83" s="77">
        <f t="shared" si="8"/>
        <v>34</v>
      </c>
      <c r="L83" s="84">
        <f t="shared" si="9"/>
        <v>2</v>
      </c>
      <c r="M83" s="94"/>
      <c r="N83" s="109"/>
      <c r="O83" s="110"/>
    </row>
    <row r="84" spans="2:15" x14ac:dyDescent="0.25">
      <c r="B84" s="157"/>
      <c r="C84" s="82" t="s">
        <v>254</v>
      </c>
      <c r="D84" s="83">
        <v>5</v>
      </c>
      <c r="E84" s="83">
        <v>7.5</v>
      </c>
      <c r="F84" s="83">
        <v>2</v>
      </c>
      <c r="G84" s="83">
        <v>2</v>
      </c>
      <c r="H84" s="83">
        <v>0</v>
      </c>
      <c r="I84" s="83">
        <v>4</v>
      </c>
      <c r="J84" s="83">
        <v>0</v>
      </c>
      <c r="K84" s="77">
        <f t="shared" si="8"/>
        <v>77.5</v>
      </c>
      <c r="L84" s="84">
        <f t="shared" si="9"/>
        <v>3</v>
      </c>
      <c r="M84" s="94"/>
      <c r="N84" s="109"/>
      <c r="O84" s="110"/>
    </row>
    <row r="85" spans="2:15" x14ac:dyDescent="0.25">
      <c r="B85" s="157"/>
      <c r="C85" s="134" t="s">
        <v>183</v>
      </c>
      <c r="D85" s="135">
        <v>0</v>
      </c>
      <c r="E85" s="135">
        <v>0</v>
      </c>
      <c r="F85" s="135">
        <v>0</v>
      </c>
      <c r="G85" s="135">
        <v>0</v>
      </c>
      <c r="H85" s="135">
        <v>0</v>
      </c>
      <c r="I85" s="135">
        <v>0</v>
      </c>
      <c r="J85" s="135">
        <v>0</v>
      </c>
      <c r="K85" s="136">
        <f t="shared" si="8"/>
        <v>0</v>
      </c>
      <c r="L85" s="84" t="str">
        <f t="shared" si="9"/>
        <v/>
      </c>
      <c r="M85" s="94" t="s">
        <v>233</v>
      </c>
      <c r="N85" s="109"/>
      <c r="O85" s="110"/>
    </row>
    <row r="86" spans="2:15" ht="15.75" thickBot="1" x14ac:dyDescent="0.3">
      <c r="B86" s="158"/>
      <c r="C86" s="129" t="s">
        <v>184</v>
      </c>
      <c r="D86" s="130">
        <v>0</v>
      </c>
      <c r="E86" s="130">
        <v>0</v>
      </c>
      <c r="F86" s="130">
        <v>0</v>
      </c>
      <c r="G86" s="130">
        <v>0</v>
      </c>
      <c r="H86" s="130">
        <v>0</v>
      </c>
      <c r="I86" s="130">
        <v>0</v>
      </c>
      <c r="J86" s="130">
        <v>0</v>
      </c>
      <c r="K86" s="131">
        <f t="shared" ref="K86" si="18">D86*(SUM(E86:J86))</f>
        <v>0</v>
      </c>
      <c r="L86" s="88" t="str">
        <f t="shared" ref="L86" si="19">IF(K86=0,"",IF(K86&lt;20,1,IF(K86&lt;50,2,IF(K86&lt;100,3,IF(K86&gt;99.99,4)))))</f>
        <v/>
      </c>
      <c r="M86" s="117" t="s">
        <v>214</v>
      </c>
      <c r="N86" s="106">
        <f>SUM(K79:K86)</f>
        <v>484.5</v>
      </c>
      <c r="O86" s="111">
        <f>N86/7</f>
        <v>69.214285714285708</v>
      </c>
    </row>
    <row r="87" spans="2:15" x14ac:dyDescent="0.25">
      <c r="B87" s="159">
        <v>25</v>
      </c>
      <c r="C87" s="79" t="s">
        <v>178</v>
      </c>
      <c r="D87" s="80">
        <v>5</v>
      </c>
      <c r="E87" s="80">
        <v>19</v>
      </c>
      <c r="F87" s="80">
        <v>0</v>
      </c>
      <c r="G87" s="80">
        <v>0</v>
      </c>
      <c r="H87" s="80">
        <v>0</v>
      </c>
      <c r="I87" s="80">
        <v>2</v>
      </c>
      <c r="J87" s="80">
        <v>0</v>
      </c>
      <c r="K87" s="80">
        <f t="shared" si="8"/>
        <v>105</v>
      </c>
      <c r="L87" s="81">
        <f t="shared" si="9"/>
        <v>4</v>
      </c>
      <c r="M87" s="99"/>
      <c r="N87" s="109"/>
      <c r="O87" s="110"/>
    </row>
    <row r="88" spans="2:15" x14ac:dyDescent="0.25">
      <c r="B88" s="157"/>
      <c r="C88" s="82" t="s">
        <v>179</v>
      </c>
      <c r="D88" s="83">
        <v>6</v>
      </c>
      <c r="E88" s="83">
        <v>10</v>
      </c>
      <c r="F88" s="83">
        <v>0</v>
      </c>
      <c r="G88" s="83">
        <v>1</v>
      </c>
      <c r="H88" s="83">
        <v>0</v>
      </c>
      <c r="I88" s="83">
        <v>4</v>
      </c>
      <c r="J88" s="83">
        <v>0</v>
      </c>
      <c r="K88" s="77">
        <f t="shared" si="8"/>
        <v>90</v>
      </c>
      <c r="L88" s="84">
        <f t="shared" si="9"/>
        <v>3</v>
      </c>
      <c r="M88" s="94"/>
      <c r="N88" s="109"/>
      <c r="O88" s="110"/>
    </row>
    <row r="89" spans="2:15" x14ac:dyDescent="0.25">
      <c r="B89" s="157"/>
      <c r="C89" s="82" t="s">
        <v>180</v>
      </c>
      <c r="D89" s="83">
        <v>6</v>
      </c>
      <c r="E89" s="83">
        <v>12</v>
      </c>
      <c r="F89" s="83">
        <v>2</v>
      </c>
      <c r="G89" s="83">
        <v>1</v>
      </c>
      <c r="H89" s="83">
        <v>0</v>
      </c>
      <c r="I89" s="83">
        <v>4</v>
      </c>
      <c r="J89" s="83">
        <v>0</v>
      </c>
      <c r="K89" s="77">
        <f t="shared" si="8"/>
        <v>114</v>
      </c>
      <c r="L89" s="84">
        <f t="shared" si="9"/>
        <v>4</v>
      </c>
      <c r="M89" s="94"/>
      <c r="N89" s="109"/>
      <c r="O89" s="110"/>
    </row>
    <row r="90" spans="2:15" x14ac:dyDescent="0.25">
      <c r="B90" s="157"/>
      <c r="C90" s="82" t="s">
        <v>181</v>
      </c>
      <c r="D90" s="83">
        <v>2</v>
      </c>
      <c r="E90" s="83">
        <v>12</v>
      </c>
      <c r="F90" s="83">
        <v>0</v>
      </c>
      <c r="G90" s="83">
        <v>1</v>
      </c>
      <c r="H90" s="83">
        <v>0</v>
      </c>
      <c r="I90" s="83">
        <v>4</v>
      </c>
      <c r="J90" s="83">
        <v>0</v>
      </c>
      <c r="K90" s="77">
        <f t="shared" si="8"/>
        <v>34</v>
      </c>
      <c r="L90" s="84">
        <f t="shared" si="9"/>
        <v>2</v>
      </c>
      <c r="M90" s="94"/>
      <c r="N90" s="109"/>
      <c r="O90" s="110"/>
    </row>
    <row r="91" spans="2:15" x14ac:dyDescent="0.25">
      <c r="B91" s="157"/>
      <c r="C91" s="82" t="s">
        <v>182</v>
      </c>
      <c r="D91" s="83">
        <v>2</v>
      </c>
      <c r="E91" s="83">
        <v>12</v>
      </c>
      <c r="F91" s="83">
        <v>0</v>
      </c>
      <c r="G91" s="83">
        <v>1</v>
      </c>
      <c r="H91" s="83">
        <v>0</v>
      </c>
      <c r="I91" s="83">
        <v>4</v>
      </c>
      <c r="J91" s="83">
        <v>0</v>
      </c>
      <c r="K91" s="77">
        <f t="shared" si="8"/>
        <v>34</v>
      </c>
      <c r="L91" s="84">
        <f t="shared" si="9"/>
        <v>2</v>
      </c>
      <c r="M91" s="94"/>
      <c r="N91" s="109"/>
      <c r="O91" s="110"/>
    </row>
    <row r="92" spans="2:15" x14ac:dyDescent="0.25">
      <c r="B92" s="157"/>
      <c r="C92" s="82" t="s">
        <v>254</v>
      </c>
      <c r="D92" s="83">
        <v>5</v>
      </c>
      <c r="E92" s="83">
        <v>7.5</v>
      </c>
      <c r="F92" s="83">
        <v>2</v>
      </c>
      <c r="G92" s="83">
        <v>2</v>
      </c>
      <c r="H92" s="83">
        <v>0</v>
      </c>
      <c r="I92" s="83">
        <v>4</v>
      </c>
      <c r="J92" s="83">
        <v>0</v>
      </c>
      <c r="K92" s="77">
        <f t="shared" si="8"/>
        <v>77.5</v>
      </c>
      <c r="L92" s="84">
        <f t="shared" si="9"/>
        <v>3</v>
      </c>
      <c r="M92" s="94"/>
      <c r="N92" s="109"/>
      <c r="O92" s="110"/>
    </row>
    <row r="93" spans="2:15" x14ac:dyDescent="0.25">
      <c r="B93" s="157"/>
      <c r="C93" s="134" t="s">
        <v>183</v>
      </c>
      <c r="D93" s="135">
        <v>0</v>
      </c>
      <c r="E93" s="135">
        <v>0</v>
      </c>
      <c r="F93" s="135">
        <v>0</v>
      </c>
      <c r="G93" s="135">
        <v>0</v>
      </c>
      <c r="H93" s="135">
        <v>0</v>
      </c>
      <c r="I93" s="135">
        <v>0</v>
      </c>
      <c r="J93" s="135">
        <v>0</v>
      </c>
      <c r="K93" s="136">
        <f t="shared" si="8"/>
        <v>0</v>
      </c>
      <c r="L93" s="84" t="str">
        <f t="shared" si="9"/>
        <v/>
      </c>
      <c r="M93" s="6" t="s">
        <v>214</v>
      </c>
      <c r="N93" s="109"/>
      <c r="O93" s="110"/>
    </row>
    <row r="94" spans="2:15" ht="15.75" thickBot="1" x14ac:dyDescent="0.3">
      <c r="B94" s="158"/>
      <c r="C94" s="129" t="s">
        <v>184</v>
      </c>
      <c r="D94" s="130">
        <v>0</v>
      </c>
      <c r="E94" s="130">
        <v>0</v>
      </c>
      <c r="F94" s="130">
        <v>0</v>
      </c>
      <c r="G94" s="130">
        <v>0</v>
      </c>
      <c r="H94" s="130">
        <v>0</v>
      </c>
      <c r="I94" s="130">
        <v>0</v>
      </c>
      <c r="J94" s="130">
        <v>0</v>
      </c>
      <c r="K94" s="131">
        <f t="shared" si="8"/>
        <v>0</v>
      </c>
      <c r="L94" s="88" t="str">
        <f t="shared" si="9"/>
        <v/>
      </c>
      <c r="M94" s="95" t="s">
        <v>233</v>
      </c>
      <c r="N94" s="106">
        <f>SUM(K87:K94)</f>
        <v>454.5</v>
      </c>
      <c r="O94" s="111">
        <f>N94/7</f>
        <v>64.928571428571431</v>
      </c>
    </row>
    <row r="95" spans="2:15" x14ac:dyDescent="0.25">
      <c r="B95" s="159">
        <v>27</v>
      </c>
      <c r="C95" s="79" t="s">
        <v>178</v>
      </c>
      <c r="D95" s="80">
        <v>5</v>
      </c>
      <c r="E95" s="80">
        <v>19</v>
      </c>
      <c r="F95" s="80">
        <v>0</v>
      </c>
      <c r="G95" s="80">
        <v>0</v>
      </c>
      <c r="H95" s="80">
        <v>0</v>
      </c>
      <c r="I95" s="80">
        <v>2</v>
      </c>
      <c r="J95" s="80">
        <v>0</v>
      </c>
      <c r="K95" s="80">
        <f t="shared" ref="K95:K102" si="20">D95*(SUM(E95:J95))</f>
        <v>105</v>
      </c>
      <c r="L95" s="81">
        <f t="shared" ref="L95:L110" si="21">IF(K95=0,"",IF(K95&lt;20,1,IF(K95&lt;50,2,IF(K95&lt;100,3,IF(K95&gt;99.99,4)))))</f>
        <v>4</v>
      </c>
      <c r="M95" s="100"/>
      <c r="N95" s="109"/>
      <c r="O95" s="110"/>
    </row>
    <row r="96" spans="2:15" x14ac:dyDescent="0.25">
      <c r="B96" s="157"/>
      <c r="C96" s="82" t="s">
        <v>179</v>
      </c>
      <c r="D96" s="83">
        <v>5</v>
      </c>
      <c r="E96" s="83">
        <v>10</v>
      </c>
      <c r="F96" s="83">
        <v>0</v>
      </c>
      <c r="G96" s="83">
        <v>1</v>
      </c>
      <c r="H96" s="83">
        <v>0</v>
      </c>
      <c r="I96" s="83">
        <v>4</v>
      </c>
      <c r="J96" s="83">
        <v>0</v>
      </c>
      <c r="K96" s="77">
        <f t="shared" si="20"/>
        <v>75</v>
      </c>
      <c r="L96" s="84">
        <f t="shared" si="21"/>
        <v>3</v>
      </c>
      <c r="M96" s="94"/>
      <c r="N96" s="109"/>
      <c r="O96" s="110"/>
    </row>
    <row r="97" spans="2:15" x14ac:dyDescent="0.25">
      <c r="B97" s="157"/>
      <c r="C97" s="82" t="s">
        <v>180</v>
      </c>
      <c r="D97" s="83">
        <v>6</v>
      </c>
      <c r="E97" s="83">
        <v>12</v>
      </c>
      <c r="F97" s="83">
        <v>2</v>
      </c>
      <c r="G97" s="83">
        <v>1</v>
      </c>
      <c r="H97" s="83">
        <v>0</v>
      </c>
      <c r="I97" s="83">
        <v>4</v>
      </c>
      <c r="J97" s="83">
        <v>0</v>
      </c>
      <c r="K97" s="77">
        <f t="shared" si="20"/>
        <v>114</v>
      </c>
      <c r="L97" s="84">
        <f t="shared" si="21"/>
        <v>4</v>
      </c>
      <c r="M97" s="94"/>
      <c r="N97" s="109"/>
      <c r="O97" s="110"/>
    </row>
    <row r="98" spans="2:15" x14ac:dyDescent="0.25">
      <c r="B98" s="157"/>
      <c r="C98" s="82" t="s">
        <v>181</v>
      </c>
      <c r="D98" s="83">
        <v>2</v>
      </c>
      <c r="E98" s="83">
        <v>12</v>
      </c>
      <c r="F98" s="83">
        <v>0</v>
      </c>
      <c r="G98" s="83">
        <v>1</v>
      </c>
      <c r="H98" s="83">
        <v>0</v>
      </c>
      <c r="I98" s="83">
        <v>4</v>
      </c>
      <c r="J98" s="83">
        <v>0</v>
      </c>
      <c r="K98" s="77">
        <f t="shared" si="20"/>
        <v>34</v>
      </c>
      <c r="L98" s="84">
        <f t="shared" si="21"/>
        <v>2</v>
      </c>
      <c r="M98" s="94"/>
      <c r="N98" s="109"/>
      <c r="O98" s="110"/>
    </row>
    <row r="99" spans="2:15" x14ac:dyDescent="0.25">
      <c r="B99" s="157"/>
      <c r="C99" s="82" t="s">
        <v>182</v>
      </c>
      <c r="D99" s="83">
        <v>2</v>
      </c>
      <c r="E99" s="83">
        <v>12</v>
      </c>
      <c r="F99" s="83">
        <v>0</v>
      </c>
      <c r="G99" s="83">
        <v>1</v>
      </c>
      <c r="H99" s="83">
        <v>0</v>
      </c>
      <c r="I99" s="83">
        <v>6</v>
      </c>
      <c r="J99" s="83">
        <v>0</v>
      </c>
      <c r="K99" s="77">
        <f t="shared" si="20"/>
        <v>38</v>
      </c>
      <c r="L99" s="84">
        <f t="shared" si="21"/>
        <v>2</v>
      </c>
      <c r="M99" s="94"/>
      <c r="N99" s="109"/>
      <c r="O99" s="110"/>
    </row>
    <row r="100" spans="2:15" x14ac:dyDescent="0.25">
      <c r="B100" s="157"/>
      <c r="C100" s="82" t="s">
        <v>254</v>
      </c>
      <c r="D100" s="83">
        <v>5</v>
      </c>
      <c r="E100" s="83">
        <v>7.5</v>
      </c>
      <c r="F100" s="83">
        <v>2</v>
      </c>
      <c r="G100" s="83">
        <v>2</v>
      </c>
      <c r="H100" s="83">
        <v>0</v>
      </c>
      <c r="I100" s="83">
        <v>6</v>
      </c>
      <c r="J100" s="83">
        <v>0</v>
      </c>
      <c r="K100" s="77">
        <f t="shared" si="20"/>
        <v>87.5</v>
      </c>
      <c r="L100" s="84">
        <f t="shared" si="21"/>
        <v>3</v>
      </c>
      <c r="M100" s="94"/>
      <c r="N100" s="109"/>
      <c r="O100" s="110"/>
    </row>
    <row r="101" spans="2:15" x14ac:dyDescent="0.25">
      <c r="B101" s="157"/>
      <c r="C101" s="134" t="s">
        <v>183</v>
      </c>
      <c r="D101" s="135">
        <v>0</v>
      </c>
      <c r="E101" s="135">
        <v>0</v>
      </c>
      <c r="F101" s="135">
        <v>0</v>
      </c>
      <c r="G101" s="135">
        <v>0</v>
      </c>
      <c r="H101" s="135">
        <v>0</v>
      </c>
      <c r="I101" s="135">
        <v>0</v>
      </c>
      <c r="J101" s="135">
        <v>0</v>
      </c>
      <c r="K101" s="136">
        <f t="shared" si="20"/>
        <v>0</v>
      </c>
      <c r="L101" s="84" t="str">
        <f t="shared" si="21"/>
        <v/>
      </c>
      <c r="M101" s="94" t="s">
        <v>233</v>
      </c>
      <c r="N101" s="109"/>
      <c r="O101" s="110"/>
    </row>
    <row r="102" spans="2:15" ht="15.75" thickBot="1" x14ac:dyDescent="0.3">
      <c r="B102" s="158"/>
      <c r="C102" s="129" t="s">
        <v>184</v>
      </c>
      <c r="D102" s="130">
        <v>0</v>
      </c>
      <c r="E102" s="130">
        <v>0</v>
      </c>
      <c r="F102" s="130">
        <v>0</v>
      </c>
      <c r="G102" s="130">
        <v>0</v>
      </c>
      <c r="H102" s="130">
        <v>0</v>
      </c>
      <c r="I102" s="130">
        <v>0</v>
      </c>
      <c r="J102" s="130">
        <v>0</v>
      </c>
      <c r="K102" s="131">
        <f t="shared" si="20"/>
        <v>0</v>
      </c>
      <c r="L102" s="88" t="str">
        <f t="shared" si="21"/>
        <v/>
      </c>
      <c r="M102" s="95" t="s">
        <v>233</v>
      </c>
      <c r="N102" s="106">
        <f>SUM(K95:K102)</f>
        <v>453.5</v>
      </c>
      <c r="O102" s="111">
        <f>N102/8</f>
        <v>56.6875</v>
      </c>
    </row>
    <row r="103" spans="2:15" x14ac:dyDescent="0.25">
      <c r="B103" s="153" t="s">
        <v>264</v>
      </c>
      <c r="C103" s="79" t="s">
        <v>178</v>
      </c>
      <c r="D103" s="80">
        <v>5</v>
      </c>
      <c r="E103" s="80">
        <v>19</v>
      </c>
      <c r="F103" s="80">
        <v>0</v>
      </c>
      <c r="G103" s="80">
        <v>0</v>
      </c>
      <c r="H103" s="80">
        <v>0</v>
      </c>
      <c r="I103" s="80">
        <v>2</v>
      </c>
      <c r="J103" s="80">
        <v>0</v>
      </c>
      <c r="K103" s="80">
        <f t="shared" ref="K103:K109" si="22">D103*(SUM(E103:J103))</f>
        <v>105</v>
      </c>
      <c r="L103" s="81">
        <f t="shared" si="21"/>
        <v>4</v>
      </c>
      <c r="M103" s="99"/>
      <c r="N103" s="109"/>
      <c r="O103" s="110"/>
    </row>
    <row r="104" spans="2:15" x14ac:dyDescent="0.25">
      <c r="B104" s="154"/>
      <c r="C104" s="82" t="s">
        <v>179</v>
      </c>
      <c r="D104" s="83">
        <v>5</v>
      </c>
      <c r="E104" s="83">
        <v>10</v>
      </c>
      <c r="F104" s="83">
        <v>0</v>
      </c>
      <c r="G104" s="83">
        <v>1</v>
      </c>
      <c r="H104" s="83">
        <v>0</v>
      </c>
      <c r="I104" s="83">
        <v>4</v>
      </c>
      <c r="J104" s="83">
        <v>0</v>
      </c>
      <c r="K104" s="77">
        <f t="shared" si="22"/>
        <v>75</v>
      </c>
      <c r="L104" s="84">
        <f t="shared" si="21"/>
        <v>3</v>
      </c>
      <c r="M104" s="94"/>
      <c r="N104" s="109"/>
      <c r="O104" s="110"/>
    </row>
    <row r="105" spans="2:15" x14ac:dyDescent="0.25">
      <c r="B105" s="154"/>
      <c r="C105" s="82" t="s">
        <v>180</v>
      </c>
      <c r="D105" s="83">
        <v>6</v>
      </c>
      <c r="E105" s="83">
        <v>12</v>
      </c>
      <c r="F105" s="83">
        <v>2</v>
      </c>
      <c r="G105" s="83">
        <v>1</v>
      </c>
      <c r="H105" s="83">
        <v>0</v>
      </c>
      <c r="I105" s="83">
        <v>4</v>
      </c>
      <c r="J105" s="83">
        <v>0</v>
      </c>
      <c r="K105" s="77">
        <f t="shared" si="22"/>
        <v>114</v>
      </c>
      <c r="L105" s="84">
        <f t="shared" si="21"/>
        <v>4</v>
      </c>
      <c r="M105" s="94"/>
      <c r="N105" s="109"/>
      <c r="O105" s="110"/>
    </row>
    <row r="106" spans="2:15" x14ac:dyDescent="0.25">
      <c r="B106" s="154"/>
      <c r="C106" s="82" t="s">
        <v>181</v>
      </c>
      <c r="D106" s="83">
        <v>3</v>
      </c>
      <c r="E106" s="83">
        <v>12</v>
      </c>
      <c r="F106" s="83">
        <v>2</v>
      </c>
      <c r="G106" s="83">
        <v>1</v>
      </c>
      <c r="H106" s="83">
        <v>0</v>
      </c>
      <c r="I106" s="83">
        <v>2</v>
      </c>
      <c r="J106" s="83">
        <v>0</v>
      </c>
      <c r="K106" s="77">
        <f t="shared" si="22"/>
        <v>51</v>
      </c>
      <c r="L106" s="84">
        <f t="shared" si="21"/>
        <v>3</v>
      </c>
      <c r="M106" s="94"/>
      <c r="N106" s="109"/>
      <c r="O106" s="110"/>
    </row>
    <row r="107" spans="2:15" x14ac:dyDescent="0.25">
      <c r="B107" s="154"/>
      <c r="C107" s="82" t="s">
        <v>182</v>
      </c>
      <c r="D107" s="83">
        <v>3</v>
      </c>
      <c r="E107" s="83">
        <v>12</v>
      </c>
      <c r="F107" s="83">
        <v>2</v>
      </c>
      <c r="G107" s="83">
        <v>1</v>
      </c>
      <c r="H107" s="83">
        <v>0</v>
      </c>
      <c r="I107" s="83">
        <v>2</v>
      </c>
      <c r="J107" s="83">
        <v>0</v>
      </c>
      <c r="K107" s="77">
        <f t="shared" si="22"/>
        <v>51</v>
      </c>
      <c r="L107" s="84">
        <f t="shared" si="21"/>
        <v>3</v>
      </c>
      <c r="M107" s="94"/>
      <c r="N107" s="109"/>
      <c r="O107" s="110"/>
    </row>
    <row r="108" spans="2:15" x14ac:dyDescent="0.25">
      <c r="B108" s="154"/>
      <c r="C108" s="82" t="s">
        <v>254</v>
      </c>
      <c r="D108" s="83">
        <v>6</v>
      </c>
      <c r="E108" s="83">
        <v>7.5</v>
      </c>
      <c r="F108" s="83">
        <v>2</v>
      </c>
      <c r="G108" s="83">
        <v>2</v>
      </c>
      <c r="H108" s="83">
        <v>0</v>
      </c>
      <c r="I108" s="83">
        <v>4</v>
      </c>
      <c r="J108" s="83">
        <v>0</v>
      </c>
      <c r="K108" s="77">
        <f t="shared" si="22"/>
        <v>93</v>
      </c>
      <c r="L108" s="84">
        <f t="shared" si="21"/>
        <v>3</v>
      </c>
      <c r="M108" s="94"/>
      <c r="N108" s="109"/>
      <c r="O108" s="110"/>
    </row>
    <row r="109" spans="2:15" x14ac:dyDescent="0.25">
      <c r="B109" s="154"/>
      <c r="C109" s="134" t="s">
        <v>183</v>
      </c>
      <c r="D109" s="135">
        <v>0</v>
      </c>
      <c r="E109" s="135">
        <v>0</v>
      </c>
      <c r="F109" s="135">
        <v>0</v>
      </c>
      <c r="G109" s="135">
        <v>0</v>
      </c>
      <c r="H109" s="135">
        <v>0</v>
      </c>
      <c r="I109" s="135">
        <v>0</v>
      </c>
      <c r="J109" s="135">
        <v>0</v>
      </c>
      <c r="K109" s="136">
        <f t="shared" si="22"/>
        <v>0</v>
      </c>
      <c r="L109" s="84" t="str">
        <f t="shared" si="21"/>
        <v/>
      </c>
      <c r="M109" s="94" t="s">
        <v>233</v>
      </c>
      <c r="N109" s="109"/>
      <c r="O109" s="110"/>
    </row>
    <row r="110" spans="2:15" ht="15.75" thickBot="1" x14ac:dyDescent="0.3">
      <c r="B110" s="155"/>
      <c r="C110" s="129" t="s">
        <v>184</v>
      </c>
      <c r="D110" s="130">
        <v>0</v>
      </c>
      <c r="E110" s="130">
        <v>0</v>
      </c>
      <c r="F110" s="130">
        <v>0</v>
      </c>
      <c r="G110" s="130">
        <v>0</v>
      </c>
      <c r="H110" s="130">
        <v>0</v>
      </c>
      <c r="I110" s="130">
        <v>0</v>
      </c>
      <c r="J110" s="130">
        <v>0</v>
      </c>
      <c r="K110" s="131">
        <f t="shared" ref="K110" si="23">D110*(SUM(E110:J110))</f>
        <v>0</v>
      </c>
      <c r="L110" s="88" t="str">
        <f t="shared" si="21"/>
        <v/>
      </c>
      <c r="M110" s="95" t="s">
        <v>233</v>
      </c>
      <c r="N110" s="106">
        <f>SUM(K103:K110)</f>
        <v>489</v>
      </c>
      <c r="O110" s="111">
        <f>N110/8</f>
        <v>61.125</v>
      </c>
    </row>
    <row r="111" spans="2:15" x14ac:dyDescent="0.25">
      <c r="B111" s="153" t="s">
        <v>265</v>
      </c>
      <c r="C111" s="79" t="s">
        <v>178</v>
      </c>
      <c r="D111" s="80">
        <v>5</v>
      </c>
      <c r="E111" s="80">
        <v>19</v>
      </c>
      <c r="F111" s="80">
        <v>0</v>
      </c>
      <c r="G111" s="80">
        <v>0</v>
      </c>
      <c r="H111" s="80">
        <v>0</v>
      </c>
      <c r="I111" s="80">
        <v>2</v>
      </c>
      <c r="J111" s="80">
        <v>0</v>
      </c>
      <c r="K111" s="80">
        <f t="shared" ref="K111:K117" si="24">D111*(SUM(E111:J111))</f>
        <v>105</v>
      </c>
      <c r="L111" s="81">
        <f t="shared" ref="L111:L118" si="25">IF(K111=0,"",IF(K111&lt;20,1,IF(K111&lt;50,2,IF(K111&lt;100,3,IF(K111&gt;99.99,4)))))</f>
        <v>4</v>
      </c>
      <c r="M111" s="99"/>
      <c r="N111" s="109"/>
      <c r="O111" s="110"/>
    </row>
    <row r="112" spans="2:15" x14ac:dyDescent="0.25">
      <c r="B112" s="154"/>
      <c r="C112" s="82" t="s">
        <v>179</v>
      </c>
      <c r="D112" s="83">
        <v>5</v>
      </c>
      <c r="E112" s="83">
        <v>10</v>
      </c>
      <c r="F112" s="83">
        <v>0</v>
      </c>
      <c r="G112" s="83">
        <v>1</v>
      </c>
      <c r="H112" s="83">
        <v>0</v>
      </c>
      <c r="I112" s="83">
        <v>4</v>
      </c>
      <c r="J112" s="83">
        <v>0</v>
      </c>
      <c r="K112" s="77">
        <f t="shared" si="24"/>
        <v>75</v>
      </c>
      <c r="L112" s="84">
        <f t="shared" si="25"/>
        <v>3</v>
      </c>
      <c r="M112" s="94"/>
      <c r="N112" s="109"/>
      <c r="O112" s="110"/>
    </row>
    <row r="113" spans="2:15" x14ac:dyDescent="0.25">
      <c r="B113" s="154"/>
      <c r="C113" s="82" t="s">
        <v>180</v>
      </c>
      <c r="D113" s="83">
        <v>6</v>
      </c>
      <c r="E113" s="83">
        <v>12</v>
      </c>
      <c r="F113" s="83">
        <v>2</v>
      </c>
      <c r="G113" s="83">
        <v>1</v>
      </c>
      <c r="H113" s="83">
        <v>0</v>
      </c>
      <c r="I113" s="83">
        <v>4</v>
      </c>
      <c r="J113" s="83">
        <v>0</v>
      </c>
      <c r="K113" s="77">
        <f t="shared" si="24"/>
        <v>114</v>
      </c>
      <c r="L113" s="84">
        <f t="shared" si="25"/>
        <v>4</v>
      </c>
      <c r="M113" s="94"/>
      <c r="N113" s="109"/>
      <c r="O113" s="110"/>
    </row>
    <row r="114" spans="2:15" x14ac:dyDescent="0.25">
      <c r="B114" s="154"/>
      <c r="C114" s="82" t="s">
        <v>181</v>
      </c>
      <c r="D114" s="83">
        <v>2</v>
      </c>
      <c r="E114" s="83">
        <v>12</v>
      </c>
      <c r="F114" s="83">
        <v>0</v>
      </c>
      <c r="G114" s="83">
        <v>1</v>
      </c>
      <c r="H114" s="83">
        <v>0</v>
      </c>
      <c r="I114" s="83">
        <v>4</v>
      </c>
      <c r="J114" s="83">
        <v>0</v>
      </c>
      <c r="K114" s="77">
        <f t="shared" si="24"/>
        <v>34</v>
      </c>
      <c r="L114" s="84">
        <f t="shared" si="25"/>
        <v>2</v>
      </c>
      <c r="M114" s="94"/>
      <c r="N114" s="109"/>
      <c r="O114" s="110"/>
    </row>
    <row r="115" spans="2:15" x14ac:dyDescent="0.25">
      <c r="B115" s="154"/>
      <c r="C115" s="82" t="s">
        <v>182</v>
      </c>
      <c r="D115" s="83">
        <v>2</v>
      </c>
      <c r="E115" s="83">
        <v>12</v>
      </c>
      <c r="F115" s="83">
        <v>0</v>
      </c>
      <c r="G115" s="83">
        <v>1</v>
      </c>
      <c r="H115" s="83">
        <v>0</v>
      </c>
      <c r="I115" s="83">
        <v>4</v>
      </c>
      <c r="J115" s="83">
        <v>0</v>
      </c>
      <c r="K115" s="77">
        <f t="shared" si="24"/>
        <v>34</v>
      </c>
      <c r="L115" s="84">
        <f t="shared" si="25"/>
        <v>2</v>
      </c>
      <c r="M115" s="94"/>
      <c r="N115" s="109"/>
      <c r="O115" s="110"/>
    </row>
    <row r="116" spans="2:15" x14ac:dyDescent="0.25">
      <c r="B116" s="154"/>
      <c r="C116" s="82" t="s">
        <v>254</v>
      </c>
      <c r="D116" s="83">
        <v>6</v>
      </c>
      <c r="E116" s="83">
        <v>7.5</v>
      </c>
      <c r="F116" s="83">
        <v>2</v>
      </c>
      <c r="G116" s="83">
        <v>2</v>
      </c>
      <c r="H116" s="83">
        <v>0</v>
      </c>
      <c r="I116" s="83">
        <v>6</v>
      </c>
      <c r="J116" s="83">
        <v>0</v>
      </c>
      <c r="K116" s="77">
        <f t="shared" si="24"/>
        <v>105</v>
      </c>
      <c r="L116" s="84">
        <f t="shared" si="25"/>
        <v>4</v>
      </c>
      <c r="M116" s="94"/>
      <c r="N116" s="109"/>
      <c r="O116" s="110"/>
    </row>
    <row r="117" spans="2:15" x14ac:dyDescent="0.25">
      <c r="B117" s="154"/>
      <c r="C117" s="3" t="s">
        <v>183</v>
      </c>
      <c r="D117" s="152">
        <v>1</v>
      </c>
      <c r="E117" s="152">
        <v>9</v>
      </c>
      <c r="F117" s="152">
        <v>0</v>
      </c>
      <c r="G117" s="152">
        <v>1</v>
      </c>
      <c r="H117" s="152">
        <v>0</v>
      </c>
      <c r="I117" s="152">
        <v>4</v>
      </c>
      <c r="J117" s="152">
        <v>0</v>
      </c>
      <c r="K117" s="152">
        <f t="shared" si="24"/>
        <v>14</v>
      </c>
      <c r="L117" s="151">
        <f t="shared" si="25"/>
        <v>1</v>
      </c>
      <c r="M117" s="94"/>
      <c r="N117" s="109"/>
      <c r="O117" s="110"/>
    </row>
    <row r="118" spans="2:15" ht="15.75" thickBot="1" x14ac:dyDescent="0.3">
      <c r="B118" s="155"/>
      <c r="C118" s="129" t="s">
        <v>184</v>
      </c>
      <c r="D118" s="130">
        <v>0</v>
      </c>
      <c r="E118" s="130">
        <v>0</v>
      </c>
      <c r="F118" s="130">
        <v>0</v>
      </c>
      <c r="G118" s="130">
        <v>0</v>
      </c>
      <c r="H118" s="130">
        <v>0</v>
      </c>
      <c r="I118" s="130">
        <v>0</v>
      </c>
      <c r="J118" s="130">
        <v>0</v>
      </c>
      <c r="K118" s="131">
        <f t="shared" ref="K118" si="26">D118*(SUM(E118:J118))</f>
        <v>0</v>
      </c>
      <c r="L118" s="88" t="str">
        <f t="shared" si="25"/>
        <v/>
      </c>
      <c r="M118" s="95" t="s">
        <v>233</v>
      </c>
      <c r="N118" s="106">
        <f>SUM(K111:K118)</f>
        <v>481</v>
      </c>
      <c r="O118" s="111">
        <f>N118/8</f>
        <v>60.125</v>
      </c>
    </row>
    <row r="121" spans="2:15" x14ac:dyDescent="0.25">
      <c r="M121" s="6" t="s">
        <v>219</v>
      </c>
      <c r="N121" s="19" t="s">
        <v>234</v>
      </c>
    </row>
    <row r="122" spans="2:15" x14ac:dyDescent="0.25">
      <c r="M122" s="118" t="s">
        <v>268</v>
      </c>
      <c r="N122" s="138">
        <f>SUMIF(L7:L102,3)/(3*12)</f>
        <v>1.5</v>
      </c>
    </row>
    <row r="123" spans="2:15" x14ac:dyDescent="0.25">
      <c r="M123" s="112" t="s">
        <v>269</v>
      </c>
      <c r="N123" s="137">
        <f>SUMIF(L7:L102,4)/(4*12)</f>
        <v>2.4166666666666665</v>
      </c>
    </row>
    <row r="129" spans="14:14" x14ac:dyDescent="0.25">
      <c r="N129" s="150"/>
    </row>
    <row r="130" spans="14:14" x14ac:dyDescent="0.25">
      <c r="N130" s="150"/>
    </row>
    <row r="131" spans="14:14" x14ac:dyDescent="0.25">
      <c r="N131" s="150"/>
    </row>
    <row r="132" spans="14:14" x14ac:dyDescent="0.25">
      <c r="N132" s="150"/>
    </row>
    <row r="133" spans="14:14" x14ac:dyDescent="0.25">
      <c r="N133" s="150"/>
    </row>
    <row r="134" spans="14:14" x14ac:dyDescent="0.25">
      <c r="N134" s="150"/>
    </row>
    <row r="135" spans="14:14" x14ac:dyDescent="0.25">
      <c r="N135" s="150"/>
    </row>
    <row r="136" spans="14:14" x14ac:dyDescent="0.25">
      <c r="N136" s="150"/>
    </row>
    <row r="137" spans="14:14" x14ac:dyDescent="0.25">
      <c r="N137" s="150"/>
    </row>
    <row r="138" spans="14:14" x14ac:dyDescent="0.25">
      <c r="N138" s="150"/>
    </row>
    <row r="139" spans="14:14" x14ac:dyDescent="0.25">
      <c r="N139" s="150"/>
    </row>
    <row r="140" spans="14:14" x14ac:dyDescent="0.25">
      <c r="N140" s="150"/>
    </row>
    <row r="141" spans="14:14" x14ac:dyDescent="0.25">
      <c r="N141" s="150"/>
    </row>
  </sheetData>
  <autoFilter ref="B5:L6" xr:uid="{00000000-0009-0000-0000-000006000000}"/>
  <sortState xmlns:xlrd2="http://schemas.microsoft.com/office/spreadsheetml/2017/richdata2" ref="G114:G209">
    <sortCondition ref="G114"/>
  </sortState>
  <mergeCells count="21">
    <mergeCell ref="L5:L6"/>
    <mergeCell ref="O5:O6"/>
    <mergeCell ref="B7:B14"/>
    <mergeCell ref="B15:B22"/>
    <mergeCell ref="B23:B30"/>
    <mergeCell ref="M5:M6"/>
    <mergeCell ref="N5:N6"/>
    <mergeCell ref="B111:B118"/>
    <mergeCell ref="B39:B46"/>
    <mergeCell ref="B2:K2"/>
    <mergeCell ref="B5:B6"/>
    <mergeCell ref="C5:C6"/>
    <mergeCell ref="B31:B38"/>
    <mergeCell ref="B95:B102"/>
    <mergeCell ref="B103:B110"/>
    <mergeCell ref="B47:B54"/>
    <mergeCell ref="B55:B62"/>
    <mergeCell ref="B63:B70"/>
    <mergeCell ref="B71:B78"/>
    <mergeCell ref="B79:B86"/>
    <mergeCell ref="B87:B94"/>
  </mergeCells>
  <pageMargins left="0.7" right="0.7" top="0.78740157499999996" bottom="0.78740157499999996" header="0.3" footer="0.3"/>
  <pageSetup paperSize="9" orientation="portrait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8" id="{E14FEEE0-5EC1-44A9-B60E-35889ADAECBC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L7:L28 L31:L36 L39:L44 L47:L52 L55:L60 L63:L68 L87:L92 L71:L77 L79:L84 L95:L101 L103:L109</xm:sqref>
        </x14:conditionalFormatting>
        <x14:conditionalFormatting xmlns:xm="http://schemas.microsoft.com/office/excel/2006/main">
          <x14:cfRule type="iconSet" priority="21" id="{17EA9DDD-74EC-4F53-A46C-6A7FD6B6DCAA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L30</xm:sqref>
        </x14:conditionalFormatting>
        <x14:conditionalFormatting xmlns:xm="http://schemas.microsoft.com/office/excel/2006/main">
          <x14:cfRule type="iconSet" priority="20" id="{D57531BF-9EEB-4AAA-9D37-EC39A77BDE28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L38</xm:sqref>
        </x14:conditionalFormatting>
        <x14:conditionalFormatting xmlns:xm="http://schemas.microsoft.com/office/excel/2006/main">
          <x14:cfRule type="iconSet" priority="19" id="{786C8427-0FC3-483C-BE33-C396DDC82BEB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L46</xm:sqref>
        </x14:conditionalFormatting>
        <x14:conditionalFormatting xmlns:xm="http://schemas.microsoft.com/office/excel/2006/main">
          <x14:cfRule type="iconSet" priority="18" id="{FAE82D4C-1DA2-4B7E-9FF6-F63A151114D3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L54</xm:sqref>
        </x14:conditionalFormatting>
        <x14:conditionalFormatting xmlns:xm="http://schemas.microsoft.com/office/excel/2006/main">
          <x14:cfRule type="iconSet" priority="17" id="{B871CDBC-E411-40EE-8EBA-9DB43C8F3B29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L62</xm:sqref>
        </x14:conditionalFormatting>
        <x14:conditionalFormatting xmlns:xm="http://schemas.microsoft.com/office/excel/2006/main">
          <x14:cfRule type="iconSet" priority="16" id="{B13C94B6-46AD-4C50-A9A2-C03A47CE019C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L86</xm:sqref>
        </x14:conditionalFormatting>
        <x14:conditionalFormatting xmlns:xm="http://schemas.microsoft.com/office/excel/2006/main">
          <x14:cfRule type="iconSet" priority="15" id="{69A6FC3C-C3AC-4380-91C0-E86D2B4A00A1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L70</xm:sqref>
        </x14:conditionalFormatting>
        <x14:conditionalFormatting xmlns:xm="http://schemas.microsoft.com/office/excel/2006/main">
          <x14:cfRule type="iconSet" priority="14" id="{7A355B57-EFA9-4EEA-99E5-30539060E8B4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L78</xm:sqref>
        </x14:conditionalFormatting>
        <x14:conditionalFormatting xmlns:xm="http://schemas.microsoft.com/office/excel/2006/main">
          <x14:cfRule type="iconSet" priority="13" id="{D69BAB49-AEDD-41ED-9DCC-C9E9FA03CB95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L94</xm:sqref>
        </x14:conditionalFormatting>
        <x14:conditionalFormatting xmlns:xm="http://schemas.microsoft.com/office/excel/2006/main">
          <x14:cfRule type="iconSet" priority="12" id="{4B8BC307-D1BA-4551-8A5E-6A4E331F61DD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L102</xm:sqref>
        </x14:conditionalFormatting>
        <x14:conditionalFormatting xmlns:xm="http://schemas.microsoft.com/office/excel/2006/main">
          <x14:cfRule type="iconSet" priority="11" id="{8D9C2381-95BE-4F77-A927-41D11D4578AE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L110</xm:sqref>
        </x14:conditionalFormatting>
        <x14:conditionalFormatting xmlns:xm="http://schemas.microsoft.com/office/excel/2006/main">
          <x14:cfRule type="iconSet" priority="10" id="{3818E084-1E06-4ED9-A537-0DC0EF124470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L85</xm:sqref>
        </x14:conditionalFormatting>
        <x14:conditionalFormatting xmlns:xm="http://schemas.microsoft.com/office/excel/2006/main">
          <x14:cfRule type="iconSet" priority="9" id="{02845767-BF96-4C3E-85D6-3AB006FE2166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L93</xm:sqref>
        </x14:conditionalFormatting>
        <x14:conditionalFormatting xmlns:xm="http://schemas.microsoft.com/office/excel/2006/main">
          <x14:cfRule type="iconSet" priority="8" id="{B8658034-DC44-4FB2-A48C-A0A1CB750832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L69</xm:sqref>
        </x14:conditionalFormatting>
        <x14:conditionalFormatting xmlns:xm="http://schemas.microsoft.com/office/excel/2006/main">
          <x14:cfRule type="iconSet" priority="7" id="{5C1B7350-CB37-4182-B4A4-B1411024AA0B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L61</xm:sqref>
        </x14:conditionalFormatting>
        <x14:conditionalFormatting xmlns:xm="http://schemas.microsoft.com/office/excel/2006/main">
          <x14:cfRule type="iconSet" priority="6" id="{29F9DFB3-01EA-40B2-B854-7EFF12EF385A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L53</xm:sqref>
        </x14:conditionalFormatting>
        <x14:conditionalFormatting xmlns:xm="http://schemas.microsoft.com/office/excel/2006/main">
          <x14:cfRule type="iconSet" priority="5" id="{D4F2FAE1-7AB8-4B7E-8EA7-D790420E5CB0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L45</xm:sqref>
        </x14:conditionalFormatting>
        <x14:conditionalFormatting xmlns:xm="http://schemas.microsoft.com/office/excel/2006/main">
          <x14:cfRule type="iconSet" priority="4" id="{706AED44-856C-44E5-89F4-FFFCB078E30A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L37</xm:sqref>
        </x14:conditionalFormatting>
        <x14:conditionalFormatting xmlns:xm="http://schemas.microsoft.com/office/excel/2006/main">
          <x14:cfRule type="iconSet" priority="3" id="{BC7C38CB-8877-4FE6-A3DE-57B1A3BFC5C4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L29</xm:sqref>
        </x14:conditionalFormatting>
        <x14:conditionalFormatting xmlns:xm="http://schemas.microsoft.com/office/excel/2006/main">
          <x14:cfRule type="iconSet" priority="2" id="{C49EBB58-53B7-4A72-BBAA-FE267A1F5065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L111:L117</xm:sqref>
        </x14:conditionalFormatting>
        <x14:conditionalFormatting xmlns:xm="http://schemas.microsoft.com/office/excel/2006/main">
          <x14:cfRule type="iconSet" priority="1" id="{C25335A1-AE3C-4BE5-9AB2-E1E0C0AB4E5F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L118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O111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2" sqref="B2:K2"/>
    </sheetView>
  </sheetViews>
  <sheetFormatPr baseColWidth="10" defaultRowHeight="15" x14ac:dyDescent="0.25"/>
  <cols>
    <col min="3" max="3" width="65.5703125" customWidth="1"/>
    <col min="4" max="4" width="13.85546875" style="76" customWidth="1"/>
    <col min="5" max="5" width="25.7109375" style="76" customWidth="1"/>
    <col min="6" max="6" width="17.140625" style="76" customWidth="1"/>
    <col min="7" max="7" width="18.5703125" style="76" customWidth="1"/>
    <col min="8" max="8" width="17" style="76" customWidth="1"/>
    <col min="9" max="9" width="14.85546875" style="76" customWidth="1"/>
    <col min="10" max="10" width="20.7109375" style="76" customWidth="1"/>
    <col min="12" max="12" width="8.42578125" customWidth="1"/>
    <col min="13" max="13" width="50.85546875" customWidth="1"/>
    <col min="14" max="14" width="10.5703125" customWidth="1"/>
    <col min="15" max="15" width="16.85546875" customWidth="1"/>
  </cols>
  <sheetData>
    <row r="2" spans="2:15" ht="26.25" customHeight="1" x14ac:dyDescent="0.35">
      <c r="B2" s="168" t="s">
        <v>203</v>
      </c>
      <c r="C2" s="168"/>
      <c r="D2" s="168"/>
      <c r="E2" s="168"/>
      <c r="F2" s="168"/>
      <c r="G2" s="168"/>
      <c r="H2" s="168"/>
      <c r="I2" s="168"/>
      <c r="J2" s="168"/>
      <c r="K2" s="168"/>
    </row>
    <row r="3" spans="2:15" ht="21" x14ac:dyDescent="0.35">
      <c r="B3" s="78" t="s">
        <v>208</v>
      </c>
    </row>
    <row r="4" spans="2:15" ht="21.75" thickBot="1" x14ac:dyDescent="0.4">
      <c r="B4" s="78" t="s">
        <v>235</v>
      </c>
    </row>
    <row r="5" spans="2:15" ht="42.75" customHeight="1" x14ac:dyDescent="0.25">
      <c r="B5" s="171" t="s">
        <v>205</v>
      </c>
      <c r="C5" s="160" t="s">
        <v>190</v>
      </c>
      <c r="D5" s="89" t="s">
        <v>191</v>
      </c>
      <c r="E5" s="89" t="s">
        <v>199</v>
      </c>
      <c r="F5" s="89" t="s">
        <v>192</v>
      </c>
      <c r="G5" s="90" t="s">
        <v>193</v>
      </c>
      <c r="H5" s="89" t="s">
        <v>204</v>
      </c>
      <c r="I5" s="89" t="s">
        <v>196</v>
      </c>
      <c r="J5" s="89" t="s">
        <v>197</v>
      </c>
      <c r="K5" s="89" t="s">
        <v>198</v>
      </c>
      <c r="L5" s="169" t="s">
        <v>210</v>
      </c>
      <c r="M5" s="162" t="s">
        <v>211</v>
      </c>
      <c r="N5" s="164" t="s">
        <v>216</v>
      </c>
      <c r="O5" s="166" t="s">
        <v>215</v>
      </c>
    </row>
    <row r="6" spans="2:15" ht="15.75" thickBot="1" x14ac:dyDescent="0.3">
      <c r="B6" s="172"/>
      <c r="C6" s="161"/>
      <c r="D6" s="96" t="s">
        <v>200</v>
      </c>
      <c r="E6" s="96" t="s">
        <v>201</v>
      </c>
      <c r="F6" s="96" t="s">
        <v>202</v>
      </c>
      <c r="G6" s="96" t="s">
        <v>194</v>
      </c>
      <c r="H6" s="96" t="s">
        <v>195</v>
      </c>
      <c r="I6" s="96" t="s">
        <v>232</v>
      </c>
      <c r="J6" s="96" t="s">
        <v>202</v>
      </c>
      <c r="K6" s="97"/>
      <c r="L6" s="170"/>
      <c r="M6" s="163"/>
      <c r="N6" s="165"/>
      <c r="O6" s="167"/>
    </row>
    <row r="7" spans="2:15" x14ac:dyDescent="0.25">
      <c r="B7" s="159">
        <v>1</v>
      </c>
      <c r="C7" s="79" t="s">
        <v>236</v>
      </c>
      <c r="D7" s="139">
        <v>5</v>
      </c>
      <c r="E7" s="139">
        <v>2.5</v>
      </c>
      <c r="F7" s="139">
        <v>0</v>
      </c>
      <c r="G7" s="139">
        <v>0</v>
      </c>
      <c r="H7" s="139">
        <v>2</v>
      </c>
      <c r="I7" s="139">
        <v>6</v>
      </c>
      <c r="J7" s="139">
        <v>0</v>
      </c>
      <c r="K7" s="139">
        <f t="shared" ref="K7:K54" si="0">D7*(SUM(E7:J7))</f>
        <v>52.5</v>
      </c>
      <c r="L7" s="81">
        <f>IF(K7=0,"",IF(K7&lt;20,1,IF(K7&lt;50,2,IF(K7&lt;100,3,IF(K7&gt;99.99,4)))))</f>
        <v>3</v>
      </c>
      <c r="M7" s="100"/>
      <c r="N7" s="107"/>
      <c r="O7" s="108"/>
    </row>
    <row r="8" spans="2:15" x14ac:dyDescent="0.25">
      <c r="B8" s="157"/>
      <c r="C8" s="82" t="s">
        <v>185</v>
      </c>
      <c r="D8" s="140">
        <v>1</v>
      </c>
      <c r="E8" s="140">
        <v>12</v>
      </c>
      <c r="F8" s="140">
        <v>2</v>
      </c>
      <c r="G8" s="140">
        <v>1</v>
      </c>
      <c r="H8" s="140">
        <v>1</v>
      </c>
      <c r="I8" s="140">
        <v>6</v>
      </c>
      <c r="J8" s="140">
        <v>0</v>
      </c>
      <c r="K8" s="141">
        <f t="shared" si="0"/>
        <v>22</v>
      </c>
      <c r="L8" s="84">
        <f>IF(K8=0,"",IF(K8&lt;20,1,IF(K8&lt;50,2,IF(K8&lt;100,3,IF(K8&gt;99.99,4)))))</f>
        <v>2</v>
      </c>
      <c r="M8" s="94"/>
      <c r="N8" s="109"/>
      <c r="O8" s="110"/>
    </row>
    <row r="9" spans="2:15" x14ac:dyDescent="0.25">
      <c r="B9" s="157"/>
      <c r="C9" s="82" t="s">
        <v>186</v>
      </c>
      <c r="D9" s="140">
        <v>1</v>
      </c>
      <c r="E9" s="140">
        <v>12</v>
      </c>
      <c r="F9" s="140">
        <v>2</v>
      </c>
      <c r="G9" s="140">
        <v>1</v>
      </c>
      <c r="H9" s="140">
        <v>1</v>
      </c>
      <c r="I9" s="140">
        <v>4</v>
      </c>
      <c r="J9" s="140">
        <v>0</v>
      </c>
      <c r="K9" s="141">
        <f t="shared" si="0"/>
        <v>20</v>
      </c>
      <c r="L9" s="84">
        <f t="shared" ref="L9:L56" si="1">IF(K9=0,"",IF(K9&lt;20,1,IF(K9&lt;50,2,IF(K9&lt;100,3,IF(K9&gt;99.99,4)))))</f>
        <v>2</v>
      </c>
      <c r="M9" s="94"/>
      <c r="N9" s="109"/>
      <c r="O9" s="110"/>
    </row>
    <row r="10" spans="2:15" x14ac:dyDescent="0.25">
      <c r="B10" s="157"/>
      <c r="C10" s="82" t="s">
        <v>187</v>
      </c>
      <c r="D10" s="140">
        <v>2</v>
      </c>
      <c r="E10" s="140">
        <v>7.5</v>
      </c>
      <c r="F10" s="140">
        <v>2</v>
      </c>
      <c r="G10" s="140">
        <v>3</v>
      </c>
      <c r="H10" s="140">
        <v>1</v>
      </c>
      <c r="I10" s="140">
        <v>4</v>
      </c>
      <c r="J10" s="140">
        <v>0</v>
      </c>
      <c r="K10" s="141">
        <f t="shared" si="0"/>
        <v>35</v>
      </c>
      <c r="L10" s="84">
        <f t="shared" si="1"/>
        <v>2</v>
      </c>
      <c r="M10" s="94"/>
      <c r="N10" s="109"/>
      <c r="O10" s="110"/>
    </row>
    <row r="11" spans="2:15" x14ac:dyDescent="0.25">
      <c r="B11" s="157"/>
      <c r="C11" s="82" t="s">
        <v>188</v>
      </c>
      <c r="D11" s="140">
        <v>1</v>
      </c>
      <c r="E11" s="140">
        <v>7</v>
      </c>
      <c r="F11" s="140">
        <v>2</v>
      </c>
      <c r="G11" s="140">
        <v>2</v>
      </c>
      <c r="H11" s="140">
        <v>1</v>
      </c>
      <c r="I11" s="140">
        <v>4</v>
      </c>
      <c r="J11" s="140">
        <v>0</v>
      </c>
      <c r="K11" s="141">
        <f t="shared" si="0"/>
        <v>16</v>
      </c>
      <c r="L11" s="84">
        <f t="shared" si="1"/>
        <v>1</v>
      </c>
      <c r="M11" s="94"/>
      <c r="N11" s="109"/>
      <c r="O11" s="110"/>
    </row>
    <row r="12" spans="2:15" ht="15.75" thickBot="1" x14ac:dyDescent="0.3">
      <c r="B12" s="158"/>
      <c r="C12" s="128" t="s">
        <v>189</v>
      </c>
      <c r="D12" s="125">
        <v>2</v>
      </c>
      <c r="E12" s="125">
        <v>19</v>
      </c>
      <c r="F12" s="125">
        <v>2</v>
      </c>
      <c r="G12" s="125">
        <v>1</v>
      </c>
      <c r="H12" s="125">
        <v>1</v>
      </c>
      <c r="I12" s="125">
        <v>4</v>
      </c>
      <c r="J12" s="125">
        <v>0</v>
      </c>
      <c r="K12" s="126">
        <f t="shared" si="0"/>
        <v>54</v>
      </c>
      <c r="L12" s="88">
        <f t="shared" si="1"/>
        <v>3</v>
      </c>
      <c r="M12" s="127"/>
      <c r="N12" s="106">
        <f>SUM(K7:K12)</f>
        <v>199.5</v>
      </c>
      <c r="O12" s="111">
        <f>N12/6</f>
        <v>33.25</v>
      </c>
    </row>
    <row r="13" spans="2:15" x14ac:dyDescent="0.25">
      <c r="B13" s="156">
        <v>3</v>
      </c>
      <c r="C13" s="79" t="s">
        <v>236</v>
      </c>
      <c r="D13" s="139">
        <v>5</v>
      </c>
      <c r="E13" s="139">
        <v>2.5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41">
        <f t="shared" si="0"/>
        <v>12.5</v>
      </c>
      <c r="L13" s="98">
        <f t="shared" si="1"/>
        <v>1</v>
      </c>
      <c r="M13" s="100"/>
      <c r="N13" s="109"/>
      <c r="O13" s="110"/>
    </row>
    <row r="14" spans="2:15" x14ac:dyDescent="0.25">
      <c r="B14" s="157"/>
      <c r="C14" s="82" t="s">
        <v>185</v>
      </c>
      <c r="D14" s="140">
        <v>1</v>
      </c>
      <c r="E14" s="140">
        <v>12</v>
      </c>
      <c r="F14" s="140">
        <v>2</v>
      </c>
      <c r="G14" s="140">
        <v>1</v>
      </c>
      <c r="H14" s="140">
        <v>0</v>
      </c>
      <c r="I14" s="140">
        <v>4</v>
      </c>
      <c r="J14" s="140">
        <v>0</v>
      </c>
      <c r="K14" s="141">
        <f t="shared" si="0"/>
        <v>19</v>
      </c>
      <c r="L14" s="84">
        <f t="shared" si="1"/>
        <v>1</v>
      </c>
      <c r="M14" s="94"/>
      <c r="N14" s="109"/>
      <c r="O14" s="110"/>
    </row>
    <row r="15" spans="2:15" x14ac:dyDescent="0.25">
      <c r="B15" s="157"/>
      <c r="C15" s="82" t="s">
        <v>186</v>
      </c>
      <c r="D15" s="140">
        <v>1</v>
      </c>
      <c r="E15" s="140">
        <v>12</v>
      </c>
      <c r="F15" s="140">
        <v>2</v>
      </c>
      <c r="G15" s="140">
        <v>1</v>
      </c>
      <c r="H15" s="140">
        <v>0</v>
      </c>
      <c r="I15" s="140">
        <v>2</v>
      </c>
      <c r="J15" s="140">
        <v>0</v>
      </c>
      <c r="K15" s="141">
        <f t="shared" si="0"/>
        <v>17</v>
      </c>
      <c r="L15" s="84">
        <f t="shared" si="1"/>
        <v>1</v>
      </c>
      <c r="M15" s="94"/>
      <c r="N15" s="109"/>
      <c r="O15" s="110"/>
    </row>
    <row r="16" spans="2:15" x14ac:dyDescent="0.25">
      <c r="B16" s="157"/>
      <c r="C16" s="82" t="s">
        <v>187</v>
      </c>
      <c r="D16" s="140">
        <v>2</v>
      </c>
      <c r="E16" s="140">
        <v>7.5</v>
      </c>
      <c r="F16" s="140">
        <v>2</v>
      </c>
      <c r="G16" s="140">
        <v>3</v>
      </c>
      <c r="H16" s="140">
        <v>2</v>
      </c>
      <c r="I16" s="140">
        <v>4</v>
      </c>
      <c r="J16" s="140">
        <v>0</v>
      </c>
      <c r="K16" s="141">
        <f t="shared" si="0"/>
        <v>37</v>
      </c>
      <c r="L16" s="84">
        <f t="shared" si="1"/>
        <v>2</v>
      </c>
      <c r="M16" s="94"/>
      <c r="N16" s="109"/>
      <c r="O16" s="110"/>
    </row>
    <row r="17" spans="2:15" x14ac:dyDescent="0.25">
      <c r="B17" s="157"/>
      <c r="C17" s="82" t="s">
        <v>188</v>
      </c>
      <c r="D17" s="140">
        <v>1</v>
      </c>
      <c r="E17" s="140">
        <v>7</v>
      </c>
      <c r="F17" s="140">
        <v>2</v>
      </c>
      <c r="G17" s="140">
        <v>2</v>
      </c>
      <c r="H17" s="140">
        <v>2</v>
      </c>
      <c r="I17" s="140">
        <v>4</v>
      </c>
      <c r="J17" s="140">
        <v>0</v>
      </c>
      <c r="K17" s="141">
        <f t="shared" si="0"/>
        <v>17</v>
      </c>
      <c r="L17" s="84">
        <f t="shared" si="1"/>
        <v>1</v>
      </c>
      <c r="M17" s="94"/>
      <c r="N17" s="109"/>
      <c r="O17" s="110"/>
    </row>
    <row r="18" spans="2:15" ht="15.75" thickBot="1" x14ac:dyDescent="0.3">
      <c r="B18" s="158"/>
      <c r="C18" s="128" t="s">
        <v>189</v>
      </c>
      <c r="D18" s="125">
        <v>2</v>
      </c>
      <c r="E18" s="125">
        <v>19</v>
      </c>
      <c r="F18" s="125">
        <v>2</v>
      </c>
      <c r="G18" s="125">
        <v>1</v>
      </c>
      <c r="H18" s="125">
        <v>1</v>
      </c>
      <c r="I18" s="125">
        <v>6</v>
      </c>
      <c r="J18" s="125">
        <v>0</v>
      </c>
      <c r="K18" s="126">
        <f t="shared" si="0"/>
        <v>58</v>
      </c>
      <c r="L18" s="88">
        <f t="shared" si="1"/>
        <v>3</v>
      </c>
      <c r="M18" s="95"/>
      <c r="N18" s="106">
        <f>SUM(K13:K18)</f>
        <v>160.5</v>
      </c>
      <c r="O18" s="111">
        <f>N18/6</f>
        <v>26.75</v>
      </c>
    </row>
    <row r="19" spans="2:15" x14ac:dyDescent="0.25">
      <c r="B19" s="159">
        <v>5</v>
      </c>
      <c r="C19" s="79" t="s">
        <v>236</v>
      </c>
      <c r="D19" s="139">
        <v>5</v>
      </c>
      <c r="E19" s="139">
        <v>2.5</v>
      </c>
      <c r="F19" s="139">
        <v>0</v>
      </c>
      <c r="G19" s="139">
        <v>0</v>
      </c>
      <c r="H19" s="139">
        <v>0</v>
      </c>
      <c r="I19" s="139">
        <v>0</v>
      </c>
      <c r="J19" s="139">
        <v>0</v>
      </c>
      <c r="K19" s="139">
        <f t="shared" si="0"/>
        <v>12.5</v>
      </c>
      <c r="L19" s="81">
        <f t="shared" si="1"/>
        <v>1</v>
      </c>
      <c r="M19" s="100"/>
      <c r="N19" s="109"/>
      <c r="O19" s="110"/>
    </row>
    <row r="20" spans="2:15" x14ac:dyDescent="0.25">
      <c r="B20" s="157"/>
      <c r="C20" s="82" t="s">
        <v>185</v>
      </c>
      <c r="D20" s="140">
        <v>1</v>
      </c>
      <c r="E20" s="140">
        <v>12</v>
      </c>
      <c r="F20" s="140">
        <v>2</v>
      </c>
      <c r="G20" s="140">
        <v>1</v>
      </c>
      <c r="H20" s="140">
        <v>0</v>
      </c>
      <c r="I20" s="140">
        <v>4</v>
      </c>
      <c r="J20" s="140">
        <v>0</v>
      </c>
      <c r="K20" s="141">
        <f t="shared" si="0"/>
        <v>19</v>
      </c>
      <c r="L20" s="84">
        <f t="shared" si="1"/>
        <v>1</v>
      </c>
      <c r="M20" s="94"/>
      <c r="N20" s="109"/>
      <c r="O20" s="110"/>
    </row>
    <row r="21" spans="2:15" x14ac:dyDescent="0.25">
      <c r="B21" s="157"/>
      <c r="C21" s="82" t="s">
        <v>186</v>
      </c>
      <c r="D21" s="140">
        <v>1</v>
      </c>
      <c r="E21" s="140">
        <v>12</v>
      </c>
      <c r="F21" s="140">
        <v>2</v>
      </c>
      <c r="G21" s="140">
        <v>1</v>
      </c>
      <c r="H21" s="140">
        <v>0</v>
      </c>
      <c r="I21" s="140">
        <v>2</v>
      </c>
      <c r="J21" s="140">
        <v>0</v>
      </c>
      <c r="K21" s="141">
        <f t="shared" si="0"/>
        <v>17</v>
      </c>
      <c r="L21" s="84">
        <f t="shared" si="1"/>
        <v>1</v>
      </c>
      <c r="M21" s="94"/>
      <c r="N21" s="109"/>
      <c r="O21" s="110"/>
    </row>
    <row r="22" spans="2:15" x14ac:dyDescent="0.25">
      <c r="B22" s="157"/>
      <c r="C22" s="82" t="s">
        <v>187</v>
      </c>
      <c r="D22" s="140">
        <v>2</v>
      </c>
      <c r="E22" s="140">
        <v>7.5</v>
      </c>
      <c r="F22" s="140">
        <v>2</v>
      </c>
      <c r="G22" s="140">
        <v>3</v>
      </c>
      <c r="H22" s="140">
        <v>1</v>
      </c>
      <c r="I22" s="140">
        <v>4</v>
      </c>
      <c r="J22" s="140">
        <v>0</v>
      </c>
      <c r="K22" s="141">
        <f t="shared" si="0"/>
        <v>35</v>
      </c>
      <c r="L22" s="84">
        <f t="shared" si="1"/>
        <v>2</v>
      </c>
      <c r="M22" s="94"/>
      <c r="N22" s="109"/>
      <c r="O22" s="110"/>
    </row>
    <row r="23" spans="2:15" x14ac:dyDescent="0.25">
      <c r="B23" s="157"/>
      <c r="C23" s="82" t="s">
        <v>188</v>
      </c>
      <c r="D23" s="140">
        <v>1</v>
      </c>
      <c r="E23" s="140">
        <v>7</v>
      </c>
      <c r="F23" s="140">
        <v>2</v>
      </c>
      <c r="G23" s="140">
        <v>2</v>
      </c>
      <c r="H23" s="140">
        <v>1</v>
      </c>
      <c r="I23" s="140">
        <v>4</v>
      </c>
      <c r="J23" s="140">
        <v>0</v>
      </c>
      <c r="K23" s="141">
        <f t="shared" si="0"/>
        <v>16</v>
      </c>
      <c r="L23" s="84">
        <f t="shared" si="1"/>
        <v>1</v>
      </c>
      <c r="M23" s="94"/>
      <c r="N23" s="109"/>
      <c r="O23" s="110"/>
    </row>
    <row r="24" spans="2:15" ht="15.75" thickBot="1" x14ac:dyDescent="0.3">
      <c r="B24" s="158"/>
      <c r="C24" s="128" t="s">
        <v>189</v>
      </c>
      <c r="D24" s="125">
        <v>2</v>
      </c>
      <c r="E24" s="125">
        <v>19</v>
      </c>
      <c r="F24" s="125">
        <v>2</v>
      </c>
      <c r="G24" s="125">
        <v>1</v>
      </c>
      <c r="H24" s="125">
        <v>1</v>
      </c>
      <c r="I24" s="125">
        <v>4</v>
      </c>
      <c r="J24" s="125">
        <v>0</v>
      </c>
      <c r="K24" s="126">
        <f t="shared" si="0"/>
        <v>54</v>
      </c>
      <c r="L24" s="88">
        <f t="shared" si="1"/>
        <v>3</v>
      </c>
      <c r="M24" s="95"/>
      <c r="N24" s="106">
        <f>SUM(K19:K24)</f>
        <v>153.5</v>
      </c>
      <c r="O24" s="111">
        <f>N24/6</f>
        <v>25.583333333333332</v>
      </c>
    </row>
    <row r="25" spans="2:15" x14ac:dyDescent="0.25">
      <c r="B25" s="159">
        <v>6</v>
      </c>
      <c r="C25" s="79" t="s">
        <v>236</v>
      </c>
      <c r="D25" s="139">
        <v>5</v>
      </c>
      <c r="E25" s="139">
        <v>2.5</v>
      </c>
      <c r="F25" s="139">
        <v>0</v>
      </c>
      <c r="G25" s="139">
        <v>0</v>
      </c>
      <c r="H25" s="139">
        <v>0</v>
      </c>
      <c r="I25" s="139">
        <v>0</v>
      </c>
      <c r="J25" s="139">
        <v>0</v>
      </c>
      <c r="K25" s="139">
        <f t="shared" si="0"/>
        <v>12.5</v>
      </c>
      <c r="L25" s="81">
        <f t="shared" si="1"/>
        <v>1</v>
      </c>
      <c r="M25" s="100"/>
      <c r="N25" s="109"/>
      <c r="O25" s="110"/>
    </row>
    <row r="26" spans="2:15" x14ac:dyDescent="0.25">
      <c r="B26" s="157"/>
      <c r="C26" s="82" t="s">
        <v>185</v>
      </c>
      <c r="D26" s="140">
        <v>1</v>
      </c>
      <c r="E26" s="140">
        <v>12</v>
      </c>
      <c r="F26" s="140">
        <v>2</v>
      </c>
      <c r="G26" s="140">
        <v>1</v>
      </c>
      <c r="H26" s="140">
        <v>1</v>
      </c>
      <c r="I26" s="140">
        <v>6</v>
      </c>
      <c r="J26" s="140">
        <v>0</v>
      </c>
      <c r="K26" s="141">
        <f t="shared" si="0"/>
        <v>22</v>
      </c>
      <c r="L26" s="84">
        <f t="shared" si="1"/>
        <v>2</v>
      </c>
      <c r="M26" s="94"/>
      <c r="N26" s="109"/>
      <c r="O26" s="110"/>
    </row>
    <row r="27" spans="2:15" x14ac:dyDescent="0.25">
      <c r="B27" s="157"/>
      <c r="C27" s="82" t="s">
        <v>186</v>
      </c>
      <c r="D27" s="140">
        <v>1</v>
      </c>
      <c r="E27" s="140">
        <v>12</v>
      </c>
      <c r="F27" s="140">
        <v>2</v>
      </c>
      <c r="G27" s="140">
        <v>1</v>
      </c>
      <c r="H27" s="140">
        <v>1</v>
      </c>
      <c r="I27" s="140">
        <v>4</v>
      </c>
      <c r="J27" s="140">
        <v>0</v>
      </c>
      <c r="K27" s="141">
        <f t="shared" si="0"/>
        <v>20</v>
      </c>
      <c r="L27" s="84">
        <f t="shared" si="1"/>
        <v>2</v>
      </c>
      <c r="M27" s="94"/>
      <c r="N27" s="109"/>
      <c r="O27" s="110"/>
    </row>
    <row r="28" spans="2:15" x14ac:dyDescent="0.25">
      <c r="B28" s="157"/>
      <c r="C28" s="82" t="s">
        <v>187</v>
      </c>
      <c r="D28" s="140">
        <v>2</v>
      </c>
      <c r="E28" s="140">
        <v>7.5</v>
      </c>
      <c r="F28" s="140">
        <v>2</v>
      </c>
      <c r="G28" s="140">
        <v>3</v>
      </c>
      <c r="H28" s="140">
        <v>2</v>
      </c>
      <c r="I28" s="140">
        <v>4</v>
      </c>
      <c r="J28" s="140">
        <v>0</v>
      </c>
      <c r="K28" s="141">
        <f t="shared" si="0"/>
        <v>37</v>
      </c>
      <c r="L28" s="84">
        <f t="shared" si="1"/>
        <v>2</v>
      </c>
      <c r="M28" s="94"/>
      <c r="N28" s="109"/>
      <c r="O28" s="110"/>
    </row>
    <row r="29" spans="2:15" x14ac:dyDescent="0.25">
      <c r="B29" s="157"/>
      <c r="C29" s="82" t="s">
        <v>188</v>
      </c>
      <c r="D29" s="140">
        <v>1</v>
      </c>
      <c r="E29" s="140">
        <v>7</v>
      </c>
      <c r="F29" s="140">
        <v>2</v>
      </c>
      <c r="G29" s="140">
        <v>2</v>
      </c>
      <c r="H29" s="140">
        <v>2</v>
      </c>
      <c r="I29" s="140">
        <v>4</v>
      </c>
      <c r="J29" s="140">
        <v>0</v>
      </c>
      <c r="K29" s="141">
        <f t="shared" si="0"/>
        <v>17</v>
      </c>
      <c r="L29" s="84">
        <f t="shared" si="1"/>
        <v>1</v>
      </c>
      <c r="M29" s="94"/>
      <c r="N29" s="109"/>
      <c r="O29" s="110"/>
    </row>
    <row r="30" spans="2:15" ht="15.75" thickBot="1" x14ac:dyDescent="0.3">
      <c r="B30" s="158"/>
      <c r="C30" s="128" t="s">
        <v>189</v>
      </c>
      <c r="D30" s="125">
        <v>2</v>
      </c>
      <c r="E30" s="125">
        <v>19</v>
      </c>
      <c r="F30" s="125">
        <v>2</v>
      </c>
      <c r="G30" s="125">
        <v>1</v>
      </c>
      <c r="H30" s="125">
        <v>1</v>
      </c>
      <c r="I30" s="125">
        <v>4</v>
      </c>
      <c r="J30" s="125">
        <v>0</v>
      </c>
      <c r="K30" s="126">
        <f t="shared" si="0"/>
        <v>54</v>
      </c>
      <c r="L30" s="88">
        <f t="shared" si="1"/>
        <v>3</v>
      </c>
      <c r="M30" s="95"/>
      <c r="N30" s="106">
        <f>SUM(K25:K30)</f>
        <v>162.5</v>
      </c>
      <c r="O30" s="111">
        <f>N30/6</f>
        <v>27.083333333333332</v>
      </c>
    </row>
    <row r="31" spans="2:15" x14ac:dyDescent="0.25">
      <c r="B31" s="159">
        <v>9</v>
      </c>
      <c r="C31" s="79" t="s">
        <v>236</v>
      </c>
      <c r="D31" s="139">
        <v>5</v>
      </c>
      <c r="E31" s="139">
        <v>2.5</v>
      </c>
      <c r="F31" s="139">
        <v>0</v>
      </c>
      <c r="G31" s="139">
        <v>0</v>
      </c>
      <c r="H31" s="139">
        <v>0</v>
      </c>
      <c r="I31" s="139">
        <v>0</v>
      </c>
      <c r="J31" s="139">
        <v>0</v>
      </c>
      <c r="K31" s="139">
        <f t="shared" si="0"/>
        <v>12.5</v>
      </c>
      <c r="L31" s="81">
        <f t="shared" si="1"/>
        <v>1</v>
      </c>
      <c r="M31" s="100"/>
      <c r="N31" s="109"/>
      <c r="O31" s="110"/>
    </row>
    <row r="32" spans="2:15" x14ac:dyDescent="0.25">
      <c r="B32" s="157"/>
      <c r="C32" s="82" t="s">
        <v>185</v>
      </c>
      <c r="D32" s="140">
        <v>1</v>
      </c>
      <c r="E32" s="140">
        <v>12</v>
      </c>
      <c r="F32" s="140">
        <v>2</v>
      </c>
      <c r="G32" s="140">
        <v>1</v>
      </c>
      <c r="H32" s="140">
        <v>1</v>
      </c>
      <c r="I32" s="140">
        <v>6</v>
      </c>
      <c r="J32" s="140">
        <v>0</v>
      </c>
      <c r="K32" s="141">
        <f t="shared" si="0"/>
        <v>22</v>
      </c>
      <c r="L32" s="84">
        <f t="shared" si="1"/>
        <v>2</v>
      </c>
      <c r="M32" s="94"/>
      <c r="N32" s="109"/>
      <c r="O32" s="110"/>
    </row>
    <row r="33" spans="2:15" x14ac:dyDescent="0.25">
      <c r="B33" s="157"/>
      <c r="C33" s="82" t="s">
        <v>186</v>
      </c>
      <c r="D33" s="140">
        <v>1</v>
      </c>
      <c r="E33" s="140">
        <v>12</v>
      </c>
      <c r="F33" s="140">
        <v>2</v>
      </c>
      <c r="G33" s="140">
        <v>1</v>
      </c>
      <c r="H33" s="140">
        <v>1</v>
      </c>
      <c r="I33" s="140">
        <v>2</v>
      </c>
      <c r="J33" s="140">
        <v>0</v>
      </c>
      <c r="K33" s="141">
        <f t="shared" si="0"/>
        <v>18</v>
      </c>
      <c r="L33" s="84">
        <f t="shared" si="1"/>
        <v>1</v>
      </c>
      <c r="M33" s="94"/>
      <c r="N33" s="109"/>
      <c r="O33" s="110"/>
    </row>
    <row r="34" spans="2:15" x14ac:dyDescent="0.25">
      <c r="B34" s="157"/>
      <c r="C34" s="82" t="s">
        <v>187</v>
      </c>
      <c r="D34" s="140">
        <v>2</v>
      </c>
      <c r="E34" s="140">
        <v>7.5</v>
      </c>
      <c r="F34" s="140">
        <v>2</v>
      </c>
      <c r="G34" s="140">
        <v>2</v>
      </c>
      <c r="H34" s="140">
        <v>1</v>
      </c>
      <c r="I34" s="140">
        <v>4</v>
      </c>
      <c r="J34" s="140">
        <v>0</v>
      </c>
      <c r="K34" s="141">
        <f t="shared" si="0"/>
        <v>33</v>
      </c>
      <c r="L34" s="84">
        <f t="shared" si="1"/>
        <v>2</v>
      </c>
      <c r="M34" s="94"/>
      <c r="N34" s="109"/>
      <c r="O34" s="110"/>
    </row>
    <row r="35" spans="2:15" x14ac:dyDescent="0.25">
      <c r="B35" s="157"/>
      <c r="C35" s="82" t="s">
        <v>188</v>
      </c>
      <c r="D35" s="140">
        <v>1</v>
      </c>
      <c r="E35" s="140">
        <v>7</v>
      </c>
      <c r="F35" s="140">
        <v>2</v>
      </c>
      <c r="G35" s="140">
        <v>2</v>
      </c>
      <c r="H35" s="140">
        <v>1</v>
      </c>
      <c r="I35" s="140">
        <v>4</v>
      </c>
      <c r="J35" s="140">
        <v>0</v>
      </c>
      <c r="K35" s="141">
        <f t="shared" si="0"/>
        <v>16</v>
      </c>
      <c r="L35" s="84">
        <f t="shared" si="1"/>
        <v>1</v>
      </c>
      <c r="M35" s="94"/>
      <c r="N35" s="109"/>
      <c r="O35" s="110"/>
    </row>
    <row r="36" spans="2:15" ht="15.75" thickBot="1" x14ac:dyDescent="0.3">
      <c r="B36" s="158"/>
      <c r="C36" s="128" t="s">
        <v>189</v>
      </c>
      <c r="D36" s="125">
        <v>2</v>
      </c>
      <c r="E36" s="125">
        <v>19</v>
      </c>
      <c r="F36" s="125">
        <v>2</v>
      </c>
      <c r="G36" s="125">
        <v>1</v>
      </c>
      <c r="H36" s="125">
        <v>1</v>
      </c>
      <c r="I36" s="125">
        <v>4</v>
      </c>
      <c r="J36" s="125">
        <v>0</v>
      </c>
      <c r="K36" s="126">
        <f t="shared" si="0"/>
        <v>54</v>
      </c>
      <c r="L36" s="88">
        <f t="shared" si="1"/>
        <v>3</v>
      </c>
      <c r="M36" s="95"/>
      <c r="N36" s="106">
        <f>SUM(K31:K36)</f>
        <v>155.5</v>
      </c>
      <c r="O36" s="111">
        <f>N36/6</f>
        <v>25.916666666666668</v>
      </c>
    </row>
    <row r="37" spans="2:15" x14ac:dyDescent="0.25">
      <c r="B37" s="159">
        <v>10</v>
      </c>
      <c r="C37" s="132" t="s">
        <v>236</v>
      </c>
      <c r="D37" s="133">
        <v>0</v>
      </c>
      <c r="E37" s="133">
        <v>0</v>
      </c>
      <c r="F37" s="133">
        <v>0</v>
      </c>
      <c r="G37" s="133">
        <v>0</v>
      </c>
      <c r="H37" s="133">
        <v>0</v>
      </c>
      <c r="I37" s="133">
        <v>0</v>
      </c>
      <c r="J37" s="133">
        <v>0</v>
      </c>
      <c r="K37" s="139">
        <f t="shared" si="0"/>
        <v>0</v>
      </c>
      <c r="L37" s="81" t="str">
        <f t="shared" si="1"/>
        <v/>
      </c>
      <c r="M37" s="6" t="s">
        <v>214</v>
      </c>
      <c r="N37" s="109"/>
      <c r="O37" s="110"/>
    </row>
    <row r="38" spans="2:15" x14ac:dyDescent="0.25">
      <c r="B38" s="157"/>
      <c r="C38" s="82" t="s">
        <v>185</v>
      </c>
      <c r="D38" s="140">
        <v>1</v>
      </c>
      <c r="E38" s="140">
        <v>12</v>
      </c>
      <c r="F38" s="140">
        <v>2</v>
      </c>
      <c r="G38" s="140">
        <v>1</v>
      </c>
      <c r="H38" s="140">
        <v>0</v>
      </c>
      <c r="I38" s="140">
        <v>4</v>
      </c>
      <c r="J38" s="140">
        <v>0</v>
      </c>
      <c r="K38" s="141">
        <f t="shared" si="0"/>
        <v>19</v>
      </c>
      <c r="L38" s="84">
        <f t="shared" si="1"/>
        <v>1</v>
      </c>
      <c r="M38" s="94"/>
      <c r="N38" s="109"/>
      <c r="O38" s="110"/>
    </row>
    <row r="39" spans="2:15" x14ac:dyDescent="0.25">
      <c r="B39" s="157"/>
      <c r="C39" s="82" t="s">
        <v>186</v>
      </c>
      <c r="D39" s="140">
        <v>1</v>
      </c>
      <c r="E39" s="140">
        <v>12</v>
      </c>
      <c r="F39" s="140">
        <v>2</v>
      </c>
      <c r="G39" s="140">
        <v>1</v>
      </c>
      <c r="H39" s="140">
        <v>1</v>
      </c>
      <c r="I39" s="140">
        <v>2</v>
      </c>
      <c r="J39" s="140">
        <v>0</v>
      </c>
      <c r="K39" s="141">
        <f t="shared" si="0"/>
        <v>18</v>
      </c>
      <c r="L39" s="84">
        <f t="shared" si="1"/>
        <v>1</v>
      </c>
      <c r="M39" s="94"/>
      <c r="N39" s="109"/>
      <c r="O39" s="110"/>
    </row>
    <row r="40" spans="2:15" x14ac:dyDescent="0.25">
      <c r="B40" s="157"/>
      <c r="C40" s="82" t="s">
        <v>187</v>
      </c>
      <c r="D40" s="140">
        <v>2</v>
      </c>
      <c r="E40" s="140">
        <v>7.5</v>
      </c>
      <c r="F40" s="140">
        <v>2</v>
      </c>
      <c r="G40" s="140">
        <v>3</v>
      </c>
      <c r="H40" s="140">
        <v>1</v>
      </c>
      <c r="I40" s="140">
        <v>6</v>
      </c>
      <c r="J40" s="140">
        <v>0</v>
      </c>
      <c r="K40" s="141">
        <f t="shared" si="0"/>
        <v>39</v>
      </c>
      <c r="L40" s="84">
        <f t="shared" si="1"/>
        <v>2</v>
      </c>
      <c r="M40" s="94"/>
      <c r="N40" s="109"/>
      <c r="O40" s="110"/>
    </row>
    <row r="41" spans="2:15" x14ac:dyDescent="0.25">
      <c r="B41" s="157"/>
      <c r="C41" s="82" t="s">
        <v>188</v>
      </c>
      <c r="D41" s="140">
        <v>1</v>
      </c>
      <c r="E41" s="140">
        <v>7</v>
      </c>
      <c r="F41" s="140">
        <v>2</v>
      </c>
      <c r="G41" s="140">
        <v>3</v>
      </c>
      <c r="H41" s="140">
        <v>1</v>
      </c>
      <c r="I41" s="140">
        <v>4</v>
      </c>
      <c r="J41" s="140">
        <v>0</v>
      </c>
      <c r="K41" s="141">
        <f t="shared" si="0"/>
        <v>17</v>
      </c>
      <c r="L41" s="84">
        <f t="shared" si="1"/>
        <v>1</v>
      </c>
      <c r="M41" s="6"/>
      <c r="N41" s="109"/>
      <c r="O41" s="110"/>
    </row>
    <row r="42" spans="2:15" ht="15.75" thickBot="1" x14ac:dyDescent="0.3">
      <c r="B42" s="158"/>
      <c r="C42" s="128" t="s">
        <v>189</v>
      </c>
      <c r="D42" s="125">
        <v>2</v>
      </c>
      <c r="E42" s="125">
        <v>19</v>
      </c>
      <c r="F42" s="125">
        <v>2</v>
      </c>
      <c r="G42" s="125">
        <v>1</v>
      </c>
      <c r="H42" s="125">
        <v>1</v>
      </c>
      <c r="I42" s="125">
        <v>6</v>
      </c>
      <c r="J42" s="125">
        <v>0</v>
      </c>
      <c r="K42" s="126">
        <f t="shared" si="0"/>
        <v>58</v>
      </c>
      <c r="L42" s="88">
        <f t="shared" si="1"/>
        <v>3</v>
      </c>
      <c r="M42" s="95"/>
      <c r="N42" s="106">
        <f>SUM(K37:K42)</f>
        <v>151</v>
      </c>
      <c r="O42" s="111">
        <f>N42/5</f>
        <v>30.2</v>
      </c>
    </row>
    <row r="43" spans="2:15" x14ac:dyDescent="0.25">
      <c r="B43" s="159">
        <v>12</v>
      </c>
      <c r="C43" s="79" t="s">
        <v>236</v>
      </c>
      <c r="D43" s="139">
        <v>5</v>
      </c>
      <c r="E43" s="139">
        <v>2.5</v>
      </c>
      <c r="F43" s="139">
        <v>0</v>
      </c>
      <c r="G43" s="139">
        <v>0</v>
      </c>
      <c r="H43" s="139">
        <v>0</v>
      </c>
      <c r="I43" s="139">
        <v>0</v>
      </c>
      <c r="J43" s="139">
        <v>0</v>
      </c>
      <c r="K43" s="139">
        <f t="shared" si="0"/>
        <v>12.5</v>
      </c>
      <c r="L43" s="81">
        <f t="shared" si="1"/>
        <v>1</v>
      </c>
      <c r="M43" s="100"/>
      <c r="N43" s="109"/>
      <c r="O43" s="110"/>
    </row>
    <row r="44" spans="2:15" x14ac:dyDescent="0.25">
      <c r="B44" s="157"/>
      <c r="C44" s="82" t="s">
        <v>185</v>
      </c>
      <c r="D44" s="140">
        <v>1</v>
      </c>
      <c r="E44" s="140">
        <v>12</v>
      </c>
      <c r="F44" s="140">
        <v>2</v>
      </c>
      <c r="G44" s="140">
        <v>1</v>
      </c>
      <c r="H44" s="140">
        <v>1</v>
      </c>
      <c r="I44" s="140">
        <v>6</v>
      </c>
      <c r="J44" s="140">
        <v>0</v>
      </c>
      <c r="K44" s="141">
        <f t="shared" si="0"/>
        <v>22</v>
      </c>
      <c r="L44" s="84">
        <f t="shared" si="1"/>
        <v>2</v>
      </c>
      <c r="M44" s="94"/>
      <c r="N44" s="109"/>
      <c r="O44" s="110"/>
    </row>
    <row r="45" spans="2:15" x14ac:dyDescent="0.25">
      <c r="B45" s="157"/>
      <c r="C45" s="82" t="s">
        <v>186</v>
      </c>
      <c r="D45" s="140">
        <v>1</v>
      </c>
      <c r="E45" s="140">
        <v>12</v>
      </c>
      <c r="F45" s="140">
        <v>2</v>
      </c>
      <c r="G45" s="140">
        <v>1</v>
      </c>
      <c r="H45" s="140">
        <v>1</v>
      </c>
      <c r="I45" s="140">
        <v>4</v>
      </c>
      <c r="J45" s="140">
        <v>0</v>
      </c>
      <c r="K45" s="141">
        <f t="shared" si="0"/>
        <v>20</v>
      </c>
      <c r="L45" s="84">
        <f t="shared" si="1"/>
        <v>2</v>
      </c>
      <c r="M45" s="94"/>
      <c r="N45" s="109"/>
      <c r="O45" s="110"/>
    </row>
    <row r="46" spans="2:15" x14ac:dyDescent="0.25">
      <c r="B46" s="157"/>
      <c r="C46" s="82" t="s">
        <v>187</v>
      </c>
      <c r="D46" s="140">
        <v>2</v>
      </c>
      <c r="E46" s="140">
        <v>7.5</v>
      </c>
      <c r="F46" s="140">
        <v>2</v>
      </c>
      <c r="G46" s="140">
        <v>1</v>
      </c>
      <c r="H46" s="140">
        <v>1</v>
      </c>
      <c r="I46" s="140">
        <v>6</v>
      </c>
      <c r="J46" s="140">
        <v>0</v>
      </c>
      <c r="K46" s="141">
        <f t="shared" si="0"/>
        <v>35</v>
      </c>
      <c r="L46" s="84">
        <f t="shared" si="1"/>
        <v>2</v>
      </c>
      <c r="M46" s="94"/>
      <c r="N46" s="109"/>
      <c r="O46" s="110"/>
    </row>
    <row r="47" spans="2:15" x14ac:dyDescent="0.25">
      <c r="B47" s="157"/>
      <c r="C47" s="82" t="s">
        <v>188</v>
      </c>
      <c r="D47" s="140">
        <v>1</v>
      </c>
      <c r="E47" s="140">
        <v>7</v>
      </c>
      <c r="F47" s="140">
        <v>2</v>
      </c>
      <c r="G47" s="140">
        <v>1</v>
      </c>
      <c r="H47" s="140">
        <v>1</v>
      </c>
      <c r="I47" s="140">
        <v>4</v>
      </c>
      <c r="J47" s="140">
        <v>0</v>
      </c>
      <c r="K47" s="141">
        <f t="shared" si="0"/>
        <v>15</v>
      </c>
      <c r="L47" s="84">
        <f t="shared" si="1"/>
        <v>1</v>
      </c>
      <c r="M47" s="94"/>
      <c r="N47" s="109"/>
      <c r="O47" s="110"/>
    </row>
    <row r="48" spans="2:15" ht="15.75" thickBot="1" x14ac:dyDescent="0.3">
      <c r="B48" s="158"/>
      <c r="C48" s="128" t="s">
        <v>189</v>
      </c>
      <c r="D48" s="125">
        <v>2</v>
      </c>
      <c r="E48" s="125">
        <v>19</v>
      </c>
      <c r="F48" s="125">
        <v>2</v>
      </c>
      <c r="G48" s="125">
        <v>1</v>
      </c>
      <c r="H48" s="125">
        <v>1</v>
      </c>
      <c r="I48" s="125">
        <v>6</v>
      </c>
      <c r="J48" s="125">
        <v>0</v>
      </c>
      <c r="K48" s="126">
        <f t="shared" si="0"/>
        <v>58</v>
      </c>
      <c r="L48" s="88">
        <f t="shared" si="1"/>
        <v>3</v>
      </c>
      <c r="M48" s="117"/>
      <c r="N48" s="106">
        <f>SUM(K43:K48)</f>
        <v>162.5</v>
      </c>
      <c r="O48" s="111">
        <f>N48/6</f>
        <v>27.083333333333332</v>
      </c>
    </row>
    <row r="49" spans="2:15" x14ac:dyDescent="0.25">
      <c r="B49" s="159">
        <v>16</v>
      </c>
      <c r="C49" s="132" t="s">
        <v>236</v>
      </c>
      <c r="D49" s="133">
        <v>0</v>
      </c>
      <c r="E49" s="133">
        <v>0</v>
      </c>
      <c r="F49" s="133">
        <v>0</v>
      </c>
      <c r="G49" s="133">
        <v>0</v>
      </c>
      <c r="H49" s="133">
        <v>0</v>
      </c>
      <c r="I49" s="133">
        <v>0</v>
      </c>
      <c r="J49" s="133">
        <v>0</v>
      </c>
      <c r="K49" s="139">
        <f t="shared" ref="K49" si="2">D49*(SUM(E49:J49))</f>
        <v>0</v>
      </c>
      <c r="L49" s="81" t="str">
        <f t="shared" ref="L49" si="3">IF(K49=0,"",IF(K49&lt;20,1,IF(K49&lt;50,2,IF(K49&lt;100,3,IF(K49&gt;99.99,4)))))</f>
        <v/>
      </c>
      <c r="M49" s="142" t="s">
        <v>214</v>
      </c>
      <c r="N49" s="109"/>
      <c r="O49" s="110"/>
    </row>
    <row r="50" spans="2:15" x14ac:dyDescent="0.25">
      <c r="B50" s="157"/>
      <c r="C50" s="82" t="s">
        <v>185</v>
      </c>
      <c r="D50" s="140">
        <v>1</v>
      </c>
      <c r="E50" s="140">
        <v>12</v>
      </c>
      <c r="F50" s="140">
        <v>2</v>
      </c>
      <c r="G50" s="140">
        <v>1</v>
      </c>
      <c r="H50" s="140">
        <v>1</v>
      </c>
      <c r="I50" s="140">
        <v>2</v>
      </c>
      <c r="J50" s="140">
        <v>0</v>
      </c>
      <c r="K50" s="141">
        <f t="shared" si="0"/>
        <v>18</v>
      </c>
      <c r="L50" s="84">
        <f t="shared" si="1"/>
        <v>1</v>
      </c>
      <c r="M50" s="94"/>
      <c r="N50" s="109"/>
      <c r="O50" s="110"/>
    </row>
    <row r="51" spans="2:15" x14ac:dyDescent="0.25">
      <c r="B51" s="157"/>
      <c r="C51" s="82" t="s">
        <v>186</v>
      </c>
      <c r="D51" s="140">
        <v>1</v>
      </c>
      <c r="E51" s="140">
        <v>12</v>
      </c>
      <c r="F51" s="140">
        <v>2</v>
      </c>
      <c r="G51" s="140">
        <v>1</v>
      </c>
      <c r="H51" s="140">
        <v>0</v>
      </c>
      <c r="I51" s="140">
        <v>2</v>
      </c>
      <c r="J51" s="140">
        <v>0</v>
      </c>
      <c r="K51" s="141">
        <f t="shared" si="0"/>
        <v>17</v>
      </c>
      <c r="L51" s="84">
        <f t="shared" si="1"/>
        <v>1</v>
      </c>
      <c r="M51" s="94"/>
      <c r="N51" s="109"/>
      <c r="O51" s="110"/>
    </row>
    <row r="52" spans="2:15" x14ac:dyDescent="0.25">
      <c r="B52" s="157"/>
      <c r="C52" s="82" t="s">
        <v>187</v>
      </c>
      <c r="D52" s="140">
        <v>2</v>
      </c>
      <c r="E52" s="140">
        <v>7.5</v>
      </c>
      <c r="F52" s="140">
        <v>2</v>
      </c>
      <c r="G52" s="140">
        <v>1</v>
      </c>
      <c r="H52" s="140">
        <v>1</v>
      </c>
      <c r="I52" s="140">
        <v>4</v>
      </c>
      <c r="J52" s="140">
        <v>0</v>
      </c>
      <c r="K52" s="141">
        <f t="shared" si="0"/>
        <v>31</v>
      </c>
      <c r="L52" s="84">
        <f t="shared" si="1"/>
        <v>2</v>
      </c>
      <c r="M52" s="94"/>
      <c r="N52" s="109"/>
      <c r="O52" s="110"/>
    </row>
    <row r="53" spans="2:15" x14ac:dyDescent="0.25">
      <c r="B53" s="157"/>
      <c r="C53" s="82" t="s">
        <v>188</v>
      </c>
      <c r="D53" s="140">
        <v>1</v>
      </c>
      <c r="E53" s="140">
        <v>7</v>
      </c>
      <c r="F53" s="140">
        <v>2</v>
      </c>
      <c r="G53" s="140">
        <v>1</v>
      </c>
      <c r="H53" s="140">
        <v>1</v>
      </c>
      <c r="I53" s="140">
        <v>4</v>
      </c>
      <c r="J53" s="140">
        <v>0</v>
      </c>
      <c r="K53" s="141">
        <f t="shared" si="0"/>
        <v>15</v>
      </c>
      <c r="L53" s="84">
        <f t="shared" si="1"/>
        <v>1</v>
      </c>
      <c r="M53" s="6"/>
      <c r="N53" s="109"/>
      <c r="O53" s="110"/>
    </row>
    <row r="54" spans="2:15" ht="15.75" thickBot="1" x14ac:dyDescent="0.3">
      <c r="B54" s="158"/>
      <c r="C54" s="128" t="s">
        <v>189</v>
      </c>
      <c r="D54" s="125">
        <v>2</v>
      </c>
      <c r="E54" s="125">
        <v>19</v>
      </c>
      <c r="F54" s="125">
        <v>2</v>
      </c>
      <c r="G54" s="125">
        <v>1</v>
      </c>
      <c r="H54" s="125">
        <v>1</v>
      </c>
      <c r="I54" s="125">
        <v>4</v>
      </c>
      <c r="J54" s="125">
        <v>0</v>
      </c>
      <c r="K54" s="126">
        <f t="shared" si="0"/>
        <v>54</v>
      </c>
      <c r="L54" s="88">
        <f t="shared" si="1"/>
        <v>3</v>
      </c>
      <c r="M54" s="95"/>
      <c r="N54" s="106">
        <f>SUM(K49:K54)</f>
        <v>135</v>
      </c>
      <c r="O54" s="111">
        <f>N54/5</f>
        <v>27</v>
      </c>
    </row>
    <row r="55" spans="2:15" x14ac:dyDescent="0.25">
      <c r="B55" s="159">
        <v>18</v>
      </c>
      <c r="C55" s="79" t="s">
        <v>236</v>
      </c>
      <c r="D55" s="139">
        <v>5</v>
      </c>
      <c r="E55" s="139">
        <v>2.5</v>
      </c>
      <c r="F55" s="139">
        <v>0</v>
      </c>
      <c r="G55" s="139">
        <v>0</v>
      </c>
      <c r="H55" s="139">
        <v>0</v>
      </c>
      <c r="I55" s="139">
        <v>0</v>
      </c>
      <c r="J55" s="139">
        <v>0</v>
      </c>
      <c r="K55" s="139">
        <f t="shared" ref="K55:K78" si="4">D55*(SUM(E55:J55))</f>
        <v>12.5</v>
      </c>
      <c r="L55" s="81">
        <f t="shared" si="1"/>
        <v>1</v>
      </c>
      <c r="M55" s="100"/>
      <c r="N55" s="109"/>
      <c r="O55" s="110"/>
    </row>
    <row r="56" spans="2:15" x14ac:dyDescent="0.25">
      <c r="B56" s="157"/>
      <c r="C56" s="82" t="s">
        <v>185</v>
      </c>
      <c r="D56" s="140">
        <v>1</v>
      </c>
      <c r="E56" s="140">
        <v>12</v>
      </c>
      <c r="F56" s="140">
        <v>2</v>
      </c>
      <c r="G56" s="140">
        <v>1</v>
      </c>
      <c r="H56" s="140">
        <v>1</v>
      </c>
      <c r="I56" s="140">
        <v>4</v>
      </c>
      <c r="J56" s="140">
        <v>0</v>
      </c>
      <c r="K56" s="141">
        <f t="shared" si="4"/>
        <v>20</v>
      </c>
      <c r="L56" s="84">
        <f t="shared" si="1"/>
        <v>2</v>
      </c>
      <c r="M56" s="94"/>
      <c r="N56" s="109"/>
      <c r="O56" s="110"/>
    </row>
    <row r="57" spans="2:15" x14ac:dyDescent="0.25">
      <c r="B57" s="157"/>
      <c r="C57" s="82" t="s">
        <v>186</v>
      </c>
      <c r="D57" s="140">
        <v>1</v>
      </c>
      <c r="E57" s="140">
        <v>12</v>
      </c>
      <c r="F57" s="140">
        <v>2</v>
      </c>
      <c r="G57" s="140">
        <v>1</v>
      </c>
      <c r="H57" s="140">
        <v>0</v>
      </c>
      <c r="I57" s="140">
        <v>2</v>
      </c>
      <c r="J57" s="140">
        <v>0</v>
      </c>
      <c r="K57" s="141">
        <f t="shared" si="4"/>
        <v>17</v>
      </c>
      <c r="L57" s="84">
        <f t="shared" ref="L57:L84" si="5">IF(K57=0,"",IF(K57&lt;20,1,IF(K57&lt;50,2,IF(K57&lt;100,3,IF(K57&gt;99.99,4)))))</f>
        <v>1</v>
      </c>
      <c r="M57" s="94"/>
      <c r="N57" s="109"/>
      <c r="O57" s="110"/>
    </row>
    <row r="58" spans="2:15" x14ac:dyDescent="0.25">
      <c r="B58" s="157"/>
      <c r="C58" s="82" t="s">
        <v>187</v>
      </c>
      <c r="D58" s="140">
        <v>2</v>
      </c>
      <c r="E58" s="140">
        <v>7.5</v>
      </c>
      <c r="F58" s="140">
        <v>2</v>
      </c>
      <c r="G58" s="140">
        <v>1</v>
      </c>
      <c r="H58" s="140">
        <v>0</v>
      </c>
      <c r="I58" s="140">
        <v>4</v>
      </c>
      <c r="J58" s="140">
        <v>0</v>
      </c>
      <c r="K58" s="141">
        <f t="shared" si="4"/>
        <v>29</v>
      </c>
      <c r="L58" s="84">
        <f t="shared" si="5"/>
        <v>2</v>
      </c>
      <c r="M58" s="94"/>
      <c r="N58" s="109"/>
      <c r="O58" s="110"/>
    </row>
    <row r="59" spans="2:15" x14ac:dyDescent="0.25">
      <c r="B59" s="157"/>
      <c r="C59" s="82" t="s">
        <v>188</v>
      </c>
      <c r="D59" s="140">
        <v>1</v>
      </c>
      <c r="E59" s="140">
        <v>7</v>
      </c>
      <c r="F59" s="140">
        <v>2</v>
      </c>
      <c r="G59" s="140">
        <v>1</v>
      </c>
      <c r="H59" s="140">
        <v>0</v>
      </c>
      <c r="I59" s="140">
        <v>4</v>
      </c>
      <c r="J59" s="140">
        <v>0</v>
      </c>
      <c r="K59" s="141">
        <f t="shared" si="4"/>
        <v>14</v>
      </c>
      <c r="L59" s="84">
        <f t="shared" si="5"/>
        <v>1</v>
      </c>
      <c r="M59" s="94"/>
      <c r="N59" s="109"/>
      <c r="O59" s="110"/>
    </row>
    <row r="60" spans="2:15" ht="15.75" thickBot="1" x14ac:dyDescent="0.3">
      <c r="B60" s="158"/>
      <c r="C60" s="128" t="s">
        <v>189</v>
      </c>
      <c r="D60" s="125">
        <v>2</v>
      </c>
      <c r="E60" s="125">
        <v>19</v>
      </c>
      <c r="F60" s="125">
        <v>2</v>
      </c>
      <c r="G60" s="125">
        <v>1</v>
      </c>
      <c r="H60" s="125">
        <v>1</v>
      </c>
      <c r="I60" s="125">
        <v>4</v>
      </c>
      <c r="J60" s="125">
        <v>0</v>
      </c>
      <c r="K60" s="126">
        <f t="shared" si="4"/>
        <v>54</v>
      </c>
      <c r="L60" s="88">
        <f t="shared" si="5"/>
        <v>3</v>
      </c>
      <c r="M60" s="95"/>
      <c r="N60" s="106">
        <f>SUM(K55:K60)</f>
        <v>146.5</v>
      </c>
      <c r="O60" s="111">
        <f>N60/6</f>
        <v>24.416666666666668</v>
      </c>
    </row>
    <row r="61" spans="2:15" x14ac:dyDescent="0.25">
      <c r="B61" s="159">
        <v>22</v>
      </c>
      <c r="C61" s="79" t="s">
        <v>236</v>
      </c>
      <c r="D61" s="139">
        <v>5</v>
      </c>
      <c r="E61" s="139">
        <v>2.5</v>
      </c>
      <c r="F61" s="139">
        <v>0</v>
      </c>
      <c r="G61" s="139">
        <v>0</v>
      </c>
      <c r="H61" s="139">
        <v>0</v>
      </c>
      <c r="I61" s="139">
        <v>0</v>
      </c>
      <c r="J61" s="139">
        <v>0</v>
      </c>
      <c r="K61" s="139">
        <f t="shared" si="4"/>
        <v>12.5</v>
      </c>
      <c r="L61" s="81">
        <f t="shared" si="5"/>
        <v>1</v>
      </c>
      <c r="M61" s="100"/>
      <c r="N61" s="109"/>
      <c r="O61" s="110"/>
    </row>
    <row r="62" spans="2:15" x14ac:dyDescent="0.25">
      <c r="B62" s="157"/>
      <c r="C62" s="82" t="s">
        <v>185</v>
      </c>
      <c r="D62" s="140">
        <v>1</v>
      </c>
      <c r="E62" s="140">
        <v>12</v>
      </c>
      <c r="F62" s="140">
        <v>2</v>
      </c>
      <c r="G62" s="140">
        <v>1</v>
      </c>
      <c r="H62" s="140">
        <v>1</v>
      </c>
      <c r="I62" s="140">
        <v>6</v>
      </c>
      <c r="J62" s="140">
        <v>0</v>
      </c>
      <c r="K62" s="141">
        <f t="shared" si="4"/>
        <v>22</v>
      </c>
      <c r="L62" s="84">
        <f t="shared" si="5"/>
        <v>2</v>
      </c>
      <c r="M62" s="94"/>
      <c r="N62" s="109"/>
      <c r="O62" s="110"/>
    </row>
    <row r="63" spans="2:15" x14ac:dyDescent="0.25">
      <c r="B63" s="157"/>
      <c r="C63" s="82" t="s">
        <v>186</v>
      </c>
      <c r="D63" s="140">
        <v>1</v>
      </c>
      <c r="E63" s="140">
        <v>12</v>
      </c>
      <c r="F63" s="140">
        <v>2</v>
      </c>
      <c r="G63" s="140">
        <v>1</v>
      </c>
      <c r="H63" s="140">
        <v>1</v>
      </c>
      <c r="I63" s="140">
        <v>2</v>
      </c>
      <c r="J63" s="140">
        <v>0</v>
      </c>
      <c r="K63" s="141">
        <f t="shared" si="4"/>
        <v>18</v>
      </c>
      <c r="L63" s="84">
        <f t="shared" si="5"/>
        <v>1</v>
      </c>
      <c r="M63" s="94"/>
      <c r="N63" s="109"/>
      <c r="O63" s="110"/>
    </row>
    <row r="64" spans="2:15" x14ac:dyDescent="0.25">
      <c r="B64" s="157"/>
      <c r="C64" s="82" t="s">
        <v>187</v>
      </c>
      <c r="D64" s="140">
        <v>2</v>
      </c>
      <c r="E64" s="140">
        <v>7.5</v>
      </c>
      <c r="F64" s="140">
        <v>2</v>
      </c>
      <c r="G64" s="140">
        <v>1</v>
      </c>
      <c r="H64" s="140">
        <v>0</v>
      </c>
      <c r="I64" s="140">
        <v>4</v>
      </c>
      <c r="J64" s="140">
        <v>0</v>
      </c>
      <c r="K64" s="141">
        <f t="shared" si="4"/>
        <v>29</v>
      </c>
      <c r="L64" s="84">
        <f t="shared" si="5"/>
        <v>2</v>
      </c>
      <c r="M64" s="94"/>
      <c r="N64" s="109"/>
      <c r="O64" s="110"/>
    </row>
    <row r="65" spans="2:15" x14ac:dyDescent="0.25">
      <c r="B65" s="157"/>
      <c r="C65" s="82" t="s">
        <v>188</v>
      </c>
      <c r="D65" s="140">
        <v>1</v>
      </c>
      <c r="E65" s="140">
        <v>7</v>
      </c>
      <c r="F65" s="140">
        <v>2</v>
      </c>
      <c r="G65" s="140">
        <v>1</v>
      </c>
      <c r="H65" s="140">
        <v>0</v>
      </c>
      <c r="I65" s="140">
        <v>2</v>
      </c>
      <c r="J65" s="140">
        <v>0</v>
      </c>
      <c r="K65" s="141">
        <f t="shared" si="4"/>
        <v>12</v>
      </c>
      <c r="L65" s="84">
        <f t="shared" si="5"/>
        <v>1</v>
      </c>
      <c r="M65" s="94"/>
      <c r="N65" s="109"/>
      <c r="O65" s="110"/>
    </row>
    <row r="66" spans="2:15" ht="15.75" thickBot="1" x14ac:dyDescent="0.3">
      <c r="B66" s="158"/>
      <c r="C66" s="128" t="s">
        <v>189</v>
      </c>
      <c r="D66" s="125">
        <v>2</v>
      </c>
      <c r="E66" s="125">
        <v>19</v>
      </c>
      <c r="F66" s="125">
        <v>2</v>
      </c>
      <c r="G66" s="125">
        <v>1</v>
      </c>
      <c r="H66" s="125">
        <v>0</v>
      </c>
      <c r="I66" s="125">
        <v>2</v>
      </c>
      <c r="J66" s="125">
        <v>0</v>
      </c>
      <c r="K66" s="126">
        <f t="shared" si="4"/>
        <v>48</v>
      </c>
      <c r="L66" s="88">
        <f t="shared" si="5"/>
        <v>2</v>
      </c>
      <c r="M66" s="117"/>
      <c r="N66" s="106">
        <f>SUM(K61:K66)</f>
        <v>141.5</v>
      </c>
      <c r="O66" s="111">
        <f>N66/6</f>
        <v>23.583333333333332</v>
      </c>
    </row>
    <row r="67" spans="2:15" x14ac:dyDescent="0.25">
      <c r="B67" s="159">
        <v>25</v>
      </c>
      <c r="C67" s="132" t="s">
        <v>236</v>
      </c>
      <c r="D67" s="133">
        <v>0</v>
      </c>
      <c r="E67" s="133">
        <v>0</v>
      </c>
      <c r="F67" s="133">
        <v>0</v>
      </c>
      <c r="G67" s="133">
        <v>0</v>
      </c>
      <c r="H67" s="133">
        <v>0</v>
      </c>
      <c r="I67" s="133">
        <v>0</v>
      </c>
      <c r="J67" s="133">
        <v>0</v>
      </c>
      <c r="K67" s="139">
        <f t="shared" si="4"/>
        <v>0</v>
      </c>
      <c r="L67" s="81" t="str">
        <f t="shared" si="5"/>
        <v/>
      </c>
      <c r="M67" s="6" t="s">
        <v>214</v>
      </c>
      <c r="N67" s="109"/>
      <c r="O67" s="110"/>
    </row>
    <row r="68" spans="2:15" x14ac:dyDescent="0.25">
      <c r="B68" s="157"/>
      <c r="C68" s="82" t="s">
        <v>185</v>
      </c>
      <c r="D68" s="140">
        <v>1</v>
      </c>
      <c r="E68" s="140">
        <v>12</v>
      </c>
      <c r="F68" s="140">
        <v>2</v>
      </c>
      <c r="G68" s="140">
        <v>1</v>
      </c>
      <c r="H68" s="140">
        <v>1</v>
      </c>
      <c r="I68" s="140">
        <v>6</v>
      </c>
      <c r="J68" s="140">
        <v>0</v>
      </c>
      <c r="K68" s="141">
        <f t="shared" si="4"/>
        <v>22</v>
      </c>
      <c r="L68" s="84">
        <f t="shared" si="5"/>
        <v>2</v>
      </c>
      <c r="M68" s="94"/>
      <c r="N68" s="109"/>
      <c r="O68" s="110"/>
    </row>
    <row r="69" spans="2:15" x14ac:dyDescent="0.25">
      <c r="B69" s="157"/>
      <c r="C69" s="82" t="s">
        <v>186</v>
      </c>
      <c r="D69" s="140">
        <v>1</v>
      </c>
      <c r="E69" s="140">
        <v>12</v>
      </c>
      <c r="F69" s="140">
        <v>2</v>
      </c>
      <c r="G69" s="140">
        <v>1</v>
      </c>
      <c r="H69" s="140">
        <v>1</v>
      </c>
      <c r="I69" s="140">
        <v>6</v>
      </c>
      <c r="J69" s="140">
        <v>0</v>
      </c>
      <c r="K69" s="141">
        <f t="shared" si="4"/>
        <v>22</v>
      </c>
      <c r="L69" s="84">
        <f t="shared" si="5"/>
        <v>2</v>
      </c>
      <c r="M69" s="94"/>
      <c r="N69" s="109"/>
      <c r="O69" s="110"/>
    </row>
    <row r="70" spans="2:15" x14ac:dyDescent="0.25">
      <c r="B70" s="157"/>
      <c r="C70" s="82" t="s">
        <v>187</v>
      </c>
      <c r="D70" s="140">
        <v>2</v>
      </c>
      <c r="E70" s="140">
        <v>7.5</v>
      </c>
      <c r="F70" s="140">
        <v>2</v>
      </c>
      <c r="G70" s="140">
        <v>1</v>
      </c>
      <c r="H70" s="140">
        <v>1</v>
      </c>
      <c r="I70" s="140">
        <v>4</v>
      </c>
      <c r="J70" s="140">
        <v>0</v>
      </c>
      <c r="K70" s="141">
        <f t="shared" si="4"/>
        <v>31</v>
      </c>
      <c r="L70" s="84">
        <f t="shared" si="5"/>
        <v>2</v>
      </c>
      <c r="M70" s="94"/>
      <c r="N70" s="109"/>
      <c r="O70" s="110"/>
    </row>
    <row r="71" spans="2:15" x14ac:dyDescent="0.25">
      <c r="B71" s="157"/>
      <c r="C71" s="82" t="s">
        <v>188</v>
      </c>
      <c r="D71" s="140">
        <v>1</v>
      </c>
      <c r="E71" s="140">
        <v>7</v>
      </c>
      <c r="F71" s="140">
        <v>2</v>
      </c>
      <c r="G71" s="140">
        <v>1</v>
      </c>
      <c r="H71" s="140">
        <v>1</v>
      </c>
      <c r="I71" s="140">
        <v>4</v>
      </c>
      <c r="J71" s="140">
        <v>0</v>
      </c>
      <c r="K71" s="141">
        <f t="shared" si="4"/>
        <v>15</v>
      </c>
      <c r="L71" s="84">
        <f t="shared" si="5"/>
        <v>1</v>
      </c>
      <c r="M71" s="6"/>
      <c r="N71" s="109"/>
      <c r="O71" s="110"/>
    </row>
    <row r="72" spans="2:15" ht="15.75" thickBot="1" x14ac:dyDescent="0.3">
      <c r="B72" s="158"/>
      <c r="C72" s="128" t="s">
        <v>189</v>
      </c>
      <c r="D72" s="125">
        <v>2</v>
      </c>
      <c r="E72" s="125">
        <v>19</v>
      </c>
      <c r="F72" s="125">
        <v>2</v>
      </c>
      <c r="G72" s="125">
        <v>1</v>
      </c>
      <c r="H72" s="125">
        <v>1</v>
      </c>
      <c r="I72" s="125">
        <v>4</v>
      </c>
      <c r="J72" s="125">
        <v>0</v>
      </c>
      <c r="K72" s="126">
        <f t="shared" si="4"/>
        <v>54</v>
      </c>
      <c r="L72" s="88">
        <f t="shared" si="5"/>
        <v>3</v>
      </c>
      <c r="M72" s="95"/>
      <c r="N72" s="106">
        <f>SUM(K67:K72)</f>
        <v>144</v>
      </c>
      <c r="O72" s="111">
        <f>N72/5</f>
        <v>28.8</v>
      </c>
    </row>
    <row r="73" spans="2:15" x14ac:dyDescent="0.25">
      <c r="B73" s="159">
        <v>27</v>
      </c>
      <c r="C73" s="79" t="s">
        <v>236</v>
      </c>
      <c r="D73" s="139">
        <v>5</v>
      </c>
      <c r="E73" s="139">
        <v>2.5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f t="shared" si="4"/>
        <v>12.5</v>
      </c>
      <c r="L73" s="81">
        <f t="shared" si="5"/>
        <v>1</v>
      </c>
      <c r="M73" s="100"/>
      <c r="N73" s="109"/>
      <c r="O73" s="110"/>
    </row>
    <row r="74" spans="2:15" x14ac:dyDescent="0.25">
      <c r="B74" s="157"/>
      <c r="C74" s="82" t="s">
        <v>237</v>
      </c>
      <c r="D74" s="140">
        <v>1</v>
      </c>
      <c r="E74" s="140">
        <v>12</v>
      </c>
      <c r="F74" s="140">
        <v>2</v>
      </c>
      <c r="G74" s="140">
        <v>1</v>
      </c>
      <c r="H74" s="140">
        <v>1</v>
      </c>
      <c r="I74" s="140">
        <v>6</v>
      </c>
      <c r="J74" s="140">
        <v>0</v>
      </c>
      <c r="K74" s="141">
        <f t="shared" si="4"/>
        <v>22</v>
      </c>
      <c r="L74" s="84">
        <f t="shared" si="5"/>
        <v>2</v>
      </c>
      <c r="M74" s="94"/>
      <c r="N74" s="109"/>
      <c r="O74" s="110"/>
    </row>
    <row r="75" spans="2:15" x14ac:dyDescent="0.25">
      <c r="B75" s="157"/>
      <c r="C75" s="82" t="s">
        <v>238</v>
      </c>
      <c r="D75" s="140">
        <v>1</v>
      </c>
      <c r="E75" s="140">
        <v>12</v>
      </c>
      <c r="F75" s="140">
        <v>2</v>
      </c>
      <c r="G75" s="140">
        <v>1</v>
      </c>
      <c r="H75" s="140">
        <v>1</v>
      </c>
      <c r="I75" s="140">
        <v>6</v>
      </c>
      <c r="J75" s="140">
        <v>0</v>
      </c>
      <c r="K75" s="141">
        <f t="shared" si="4"/>
        <v>22</v>
      </c>
      <c r="L75" s="84">
        <f t="shared" si="5"/>
        <v>2</v>
      </c>
      <c r="M75" s="94"/>
      <c r="N75" s="109"/>
      <c r="O75" s="110"/>
    </row>
    <row r="76" spans="2:15" x14ac:dyDescent="0.25">
      <c r="B76" s="157"/>
      <c r="C76" s="82" t="s">
        <v>187</v>
      </c>
      <c r="D76" s="140">
        <v>2</v>
      </c>
      <c r="E76" s="140">
        <v>7.5</v>
      </c>
      <c r="F76" s="140">
        <v>2</v>
      </c>
      <c r="G76" s="140">
        <v>1</v>
      </c>
      <c r="H76" s="140">
        <v>1</v>
      </c>
      <c r="I76" s="140">
        <v>6</v>
      </c>
      <c r="J76" s="140">
        <v>0</v>
      </c>
      <c r="K76" s="141">
        <f t="shared" si="4"/>
        <v>35</v>
      </c>
      <c r="L76" s="84">
        <f t="shared" si="5"/>
        <v>2</v>
      </c>
      <c r="M76" s="94"/>
      <c r="N76" s="109"/>
      <c r="O76" s="110"/>
    </row>
    <row r="77" spans="2:15" x14ac:dyDescent="0.25">
      <c r="B77" s="157"/>
      <c r="C77" s="82" t="s">
        <v>188</v>
      </c>
      <c r="D77" s="140">
        <v>1</v>
      </c>
      <c r="E77" s="140">
        <v>7</v>
      </c>
      <c r="F77" s="140">
        <v>2</v>
      </c>
      <c r="G77" s="140">
        <v>1</v>
      </c>
      <c r="H77" s="140">
        <v>1</v>
      </c>
      <c r="I77" s="140">
        <v>4</v>
      </c>
      <c r="J77" s="140">
        <v>0</v>
      </c>
      <c r="K77" s="141">
        <f t="shared" si="4"/>
        <v>15</v>
      </c>
      <c r="L77" s="84">
        <f t="shared" si="5"/>
        <v>1</v>
      </c>
      <c r="M77" s="94"/>
      <c r="N77" s="109"/>
      <c r="O77" s="110"/>
    </row>
    <row r="78" spans="2:15" ht="15.75" thickBot="1" x14ac:dyDescent="0.3">
      <c r="B78" s="158"/>
      <c r="C78" s="128" t="s">
        <v>189</v>
      </c>
      <c r="D78" s="125">
        <v>2</v>
      </c>
      <c r="E78" s="125">
        <v>19</v>
      </c>
      <c r="F78" s="125">
        <v>2</v>
      </c>
      <c r="G78" s="125">
        <v>1</v>
      </c>
      <c r="H78" s="125">
        <v>1</v>
      </c>
      <c r="I78" s="125">
        <v>4</v>
      </c>
      <c r="J78" s="125">
        <v>0</v>
      </c>
      <c r="K78" s="126">
        <f t="shared" si="4"/>
        <v>54</v>
      </c>
      <c r="L78" s="88">
        <f t="shared" si="5"/>
        <v>3</v>
      </c>
      <c r="M78" s="95"/>
      <c r="N78" s="106">
        <f>SUM(K73:K78)</f>
        <v>160.5</v>
      </c>
      <c r="O78" s="111">
        <f>N78/6</f>
        <v>26.75</v>
      </c>
    </row>
    <row r="79" spans="2:15" x14ac:dyDescent="0.25">
      <c r="B79" s="153" t="s">
        <v>264</v>
      </c>
      <c r="C79" s="79" t="s">
        <v>236</v>
      </c>
      <c r="D79" s="139">
        <v>5</v>
      </c>
      <c r="E79" s="139">
        <v>2.5</v>
      </c>
      <c r="F79" s="139">
        <v>0</v>
      </c>
      <c r="G79" s="139">
        <v>0</v>
      </c>
      <c r="H79" s="139">
        <v>0</v>
      </c>
      <c r="I79" s="139">
        <v>0</v>
      </c>
      <c r="J79" s="139">
        <v>0</v>
      </c>
      <c r="K79" s="139">
        <f t="shared" ref="K79:K83" si="6">D79*(SUM(E79:J79))</f>
        <v>12.5</v>
      </c>
      <c r="L79" s="81">
        <f t="shared" si="5"/>
        <v>1</v>
      </c>
      <c r="M79" s="99"/>
      <c r="N79" s="109"/>
      <c r="O79" s="110"/>
    </row>
    <row r="80" spans="2:15" x14ac:dyDescent="0.25">
      <c r="B80" s="154"/>
      <c r="C80" s="82" t="s">
        <v>185</v>
      </c>
      <c r="D80" s="140">
        <v>1</v>
      </c>
      <c r="E80" s="140">
        <v>12</v>
      </c>
      <c r="F80" s="140">
        <v>2</v>
      </c>
      <c r="G80" s="140">
        <v>1</v>
      </c>
      <c r="H80" s="140">
        <v>1</v>
      </c>
      <c r="I80" s="140">
        <v>2</v>
      </c>
      <c r="J80" s="140">
        <v>0</v>
      </c>
      <c r="K80" s="141">
        <f t="shared" si="6"/>
        <v>18</v>
      </c>
      <c r="L80" s="84">
        <f t="shared" si="5"/>
        <v>1</v>
      </c>
      <c r="M80" s="94"/>
      <c r="N80" s="109"/>
      <c r="O80" s="110"/>
    </row>
    <row r="81" spans="2:15" x14ac:dyDescent="0.25">
      <c r="B81" s="154"/>
      <c r="C81" s="82" t="s">
        <v>186</v>
      </c>
      <c r="D81" s="140">
        <v>1</v>
      </c>
      <c r="E81" s="140">
        <v>12</v>
      </c>
      <c r="F81" s="140">
        <v>2</v>
      </c>
      <c r="G81" s="140">
        <v>1</v>
      </c>
      <c r="H81" s="140">
        <v>1</v>
      </c>
      <c r="I81" s="140">
        <v>2</v>
      </c>
      <c r="J81" s="140">
        <v>0</v>
      </c>
      <c r="K81" s="141">
        <f t="shared" si="6"/>
        <v>18</v>
      </c>
      <c r="L81" s="84">
        <f t="shared" si="5"/>
        <v>1</v>
      </c>
      <c r="M81" s="94"/>
      <c r="N81" s="109"/>
      <c r="O81" s="110"/>
    </row>
    <row r="82" spans="2:15" x14ac:dyDescent="0.25">
      <c r="B82" s="154"/>
      <c r="C82" s="82" t="s">
        <v>187</v>
      </c>
      <c r="D82" s="140">
        <v>2</v>
      </c>
      <c r="E82" s="140">
        <v>7.5</v>
      </c>
      <c r="F82" s="140">
        <v>2</v>
      </c>
      <c r="G82" s="140">
        <v>1</v>
      </c>
      <c r="H82" s="140">
        <v>0</v>
      </c>
      <c r="I82" s="140">
        <v>4</v>
      </c>
      <c r="J82" s="140">
        <v>0</v>
      </c>
      <c r="K82" s="141">
        <f t="shared" si="6"/>
        <v>29</v>
      </c>
      <c r="L82" s="84">
        <f t="shared" si="5"/>
        <v>2</v>
      </c>
      <c r="M82" s="94"/>
      <c r="N82" s="109"/>
      <c r="O82" s="110"/>
    </row>
    <row r="83" spans="2:15" x14ac:dyDescent="0.25">
      <c r="B83" s="154"/>
      <c r="C83" s="82" t="s">
        <v>188</v>
      </c>
      <c r="D83" s="140">
        <v>1</v>
      </c>
      <c r="E83" s="140">
        <v>7</v>
      </c>
      <c r="F83" s="140">
        <v>2</v>
      </c>
      <c r="G83" s="140">
        <v>1</v>
      </c>
      <c r="H83" s="140">
        <v>0</v>
      </c>
      <c r="I83" s="140">
        <v>2</v>
      </c>
      <c r="J83" s="140">
        <v>0</v>
      </c>
      <c r="K83" s="141">
        <f t="shared" si="6"/>
        <v>12</v>
      </c>
      <c r="L83" s="84">
        <f t="shared" si="5"/>
        <v>1</v>
      </c>
      <c r="M83" s="94"/>
      <c r="N83" s="109"/>
      <c r="O83" s="110"/>
    </row>
    <row r="84" spans="2:15" ht="15.75" thickBot="1" x14ac:dyDescent="0.3">
      <c r="B84" s="155"/>
      <c r="C84" s="128" t="s">
        <v>189</v>
      </c>
      <c r="D84" s="125">
        <v>2</v>
      </c>
      <c r="E84" s="125">
        <v>19</v>
      </c>
      <c r="F84" s="125">
        <v>2</v>
      </c>
      <c r="G84" s="125">
        <v>1</v>
      </c>
      <c r="H84" s="125">
        <v>1</v>
      </c>
      <c r="I84" s="125">
        <v>4</v>
      </c>
      <c r="J84" s="125">
        <v>0</v>
      </c>
      <c r="K84" s="126">
        <f t="shared" ref="K84" si="7">D84*(SUM(E84:J84))</f>
        <v>54</v>
      </c>
      <c r="L84" s="88">
        <f t="shared" si="5"/>
        <v>3</v>
      </c>
      <c r="M84" s="95"/>
      <c r="N84" s="106">
        <f>SUM(K79:K84)</f>
        <v>143.5</v>
      </c>
      <c r="O84" s="111">
        <f>N84/6</f>
        <v>23.916666666666668</v>
      </c>
    </row>
    <row r="85" spans="2:15" x14ac:dyDescent="0.25">
      <c r="B85" s="153" t="s">
        <v>265</v>
      </c>
      <c r="C85" s="79" t="s">
        <v>236</v>
      </c>
      <c r="D85" s="139">
        <v>5</v>
      </c>
      <c r="E85" s="139">
        <v>2.5</v>
      </c>
      <c r="F85" s="139">
        <v>0</v>
      </c>
      <c r="G85" s="139">
        <v>0</v>
      </c>
      <c r="H85" s="139">
        <v>0</v>
      </c>
      <c r="I85" s="139">
        <v>0</v>
      </c>
      <c r="J85" s="139">
        <v>0</v>
      </c>
      <c r="K85" s="139">
        <f t="shared" ref="K85:K89" si="8">D85*(SUM(E85:J85))</f>
        <v>12.5</v>
      </c>
      <c r="L85" s="81">
        <f t="shared" ref="L85:L90" si="9">IF(K85=0,"",IF(K85&lt;20,1,IF(K85&lt;50,2,IF(K85&lt;100,3,IF(K85&gt;99.99,4)))))</f>
        <v>1</v>
      </c>
      <c r="M85" s="99"/>
      <c r="N85" s="109"/>
      <c r="O85" s="110"/>
    </row>
    <row r="86" spans="2:15" x14ac:dyDescent="0.25">
      <c r="B86" s="154"/>
      <c r="C86" s="82" t="s">
        <v>185</v>
      </c>
      <c r="D86" s="140">
        <v>1</v>
      </c>
      <c r="E86" s="140">
        <v>12</v>
      </c>
      <c r="F86" s="140">
        <v>2</v>
      </c>
      <c r="G86" s="140">
        <v>1</v>
      </c>
      <c r="H86" s="140">
        <v>0</v>
      </c>
      <c r="I86" s="140">
        <v>2</v>
      </c>
      <c r="J86" s="140">
        <v>0</v>
      </c>
      <c r="K86" s="141">
        <f t="shared" si="8"/>
        <v>17</v>
      </c>
      <c r="L86" s="84">
        <f t="shared" si="9"/>
        <v>1</v>
      </c>
      <c r="M86" s="94"/>
      <c r="N86" s="109"/>
      <c r="O86" s="110"/>
    </row>
    <row r="87" spans="2:15" x14ac:dyDescent="0.25">
      <c r="B87" s="154"/>
      <c r="C87" s="82" t="s">
        <v>186</v>
      </c>
      <c r="D87" s="140">
        <v>1</v>
      </c>
      <c r="E87" s="140">
        <v>12</v>
      </c>
      <c r="F87" s="140">
        <v>2</v>
      </c>
      <c r="G87" s="140">
        <v>1</v>
      </c>
      <c r="H87" s="140">
        <v>0</v>
      </c>
      <c r="I87" s="140">
        <v>2</v>
      </c>
      <c r="J87" s="140">
        <v>0</v>
      </c>
      <c r="K87" s="141">
        <f t="shared" si="8"/>
        <v>17</v>
      </c>
      <c r="L87" s="84">
        <f t="shared" si="9"/>
        <v>1</v>
      </c>
      <c r="M87" s="94"/>
      <c r="N87" s="109"/>
      <c r="O87" s="110"/>
    </row>
    <row r="88" spans="2:15" x14ac:dyDescent="0.25">
      <c r="B88" s="154"/>
      <c r="C88" s="82" t="s">
        <v>187</v>
      </c>
      <c r="D88" s="140">
        <v>2</v>
      </c>
      <c r="E88" s="140">
        <v>7.5</v>
      </c>
      <c r="F88" s="140">
        <v>2</v>
      </c>
      <c r="G88" s="140">
        <v>1</v>
      </c>
      <c r="H88" s="140">
        <v>1</v>
      </c>
      <c r="I88" s="140">
        <v>6</v>
      </c>
      <c r="J88" s="140">
        <v>0</v>
      </c>
      <c r="K88" s="141">
        <f t="shared" si="8"/>
        <v>35</v>
      </c>
      <c r="L88" s="84">
        <f t="shared" si="9"/>
        <v>2</v>
      </c>
      <c r="M88" s="94"/>
      <c r="N88" s="109"/>
      <c r="O88" s="110"/>
    </row>
    <row r="89" spans="2:15" x14ac:dyDescent="0.25">
      <c r="B89" s="154"/>
      <c r="C89" s="82" t="s">
        <v>253</v>
      </c>
      <c r="D89" s="140">
        <v>1</v>
      </c>
      <c r="E89" s="140">
        <v>7</v>
      </c>
      <c r="F89" s="140">
        <v>2</v>
      </c>
      <c r="G89" s="140">
        <v>1</v>
      </c>
      <c r="H89" s="140">
        <v>0</v>
      </c>
      <c r="I89" s="140">
        <v>6</v>
      </c>
      <c r="J89" s="140">
        <v>0</v>
      </c>
      <c r="K89" s="141">
        <f t="shared" si="8"/>
        <v>16</v>
      </c>
      <c r="L89" s="84">
        <f t="shared" si="9"/>
        <v>1</v>
      </c>
      <c r="M89" s="94"/>
      <c r="N89" s="109"/>
      <c r="O89" s="110"/>
    </row>
    <row r="90" spans="2:15" ht="15.75" thickBot="1" x14ac:dyDescent="0.3">
      <c r="B90" s="155"/>
      <c r="C90" s="128" t="s">
        <v>189</v>
      </c>
      <c r="D90" s="125">
        <v>2</v>
      </c>
      <c r="E90" s="125">
        <v>2</v>
      </c>
      <c r="F90" s="125">
        <v>2</v>
      </c>
      <c r="G90" s="125">
        <v>1</v>
      </c>
      <c r="H90" s="125">
        <v>1</v>
      </c>
      <c r="I90" s="125">
        <v>2</v>
      </c>
      <c r="J90" s="125">
        <v>0</v>
      </c>
      <c r="K90" s="126">
        <f t="shared" ref="K90" si="10">D90*(SUM(E90:J90))</f>
        <v>16</v>
      </c>
      <c r="L90" s="88">
        <f t="shared" si="9"/>
        <v>1</v>
      </c>
      <c r="M90" s="95"/>
      <c r="N90" s="106">
        <f>SUM(K85:K90)</f>
        <v>113.5</v>
      </c>
      <c r="O90" s="111">
        <f>N90/6</f>
        <v>18.916666666666668</v>
      </c>
    </row>
    <row r="93" spans="2:15" x14ac:dyDescent="0.25">
      <c r="M93" s="6" t="s">
        <v>219</v>
      </c>
      <c r="N93" s="19" t="s">
        <v>221</v>
      </c>
    </row>
    <row r="94" spans="2:15" x14ac:dyDescent="0.25">
      <c r="M94" s="118" t="s">
        <v>267</v>
      </c>
      <c r="N94" s="138">
        <f>SUMIF(L7:L78,3)/(3*12)</f>
        <v>1</v>
      </c>
    </row>
    <row r="95" spans="2:15" x14ac:dyDescent="0.25">
      <c r="M95" s="112" t="s">
        <v>225</v>
      </c>
      <c r="N95" s="143">
        <v>0</v>
      </c>
    </row>
    <row r="98" spans="15:15" x14ac:dyDescent="0.25">
      <c r="O98" s="150"/>
    </row>
    <row r="99" spans="15:15" x14ac:dyDescent="0.25">
      <c r="O99" s="150"/>
    </row>
    <row r="100" spans="15:15" x14ac:dyDescent="0.25">
      <c r="O100" s="150"/>
    </row>
    <row r="101" spans="15:15" x14ac:dyDescent="0.25">
      <c r="O101" s="150"/>
    </row>
    <row r="102" spans="15:15" x14ac:dyDescent="0.25">
      <c r="O102" s="150"/>
    </row>
    <row r="103" spans="15:15" x14ac:dyDescent="0.25">
      <c r="O103" s="150"/>
    </row>
    <row r="104" spans="15:15" x14ac:dyDescent="0.25">
      <c r="O104" s="150"/>
    </row>
    <row r="105" spans="15:15" x14ac:dyDescent="0.25">
      <c r="O105" s="150"/>
    </row>
    <row r="106" spans="15:15" x14ac:dyDescent="0.25">
      <c r="O106" s="150"/>
    </row>
    <row r="107" spans="15:15" x14ac:dyDescent="0.25">
      <c r="O107" s="150"/>
    </row>
    <row r="108" spans="15:15" x14ac:dyDescent="0.25">
      <c r="O108" s="150"/>
    </row>
    <row r="109" spans="15:15" x14ac:dyDescent="0.25">
      <c r="O109" s="150"/>
    </row>
    <row r="110" spans="15:15" x14ac:dyDescent="0.25">
      <c r="O110" s="150"/>
    </row>
    <row r="111" spans="15:15" x14ac:dyDescent="0.25">
      <c r="O111" s="150"/>
    </row>
  </sheetData>
  <autoFilter ref="B5:L6" xr:uid="{00000000-0009-0000-0000-000004000000}"/>
  <sortState xmlns:xlrd2="http://schemas.microsoft.com/office/spreadsheetml/2017/richdata2" ref="H88:H154">
    <sortCondition ref="H88"/>
  </sortState>
  <mergeCells count="21">
    <mergeCell ref="L5:L6"/>
    <mergeCell ref="O5:O6"/>
    <mergeCell ref="B7:B12"/>
    <mergeCell ref="B13:B18"/>
    <mergeCell ref="B19:B24"/>
    <mergeCell ref="M5:M6"/>
    <mergeCell ref="N5:N6"/>
    <mergeCell ref="B85:B90"/>
    <mergeCell ref="B31:B36"/>
    <mergeCell ref="B2:K2"/>
    <mergeCell ref="B5:B6"/>
    <mergeCell ref="C5:C6"/>
    <mergeCell ref="B25:B30"/>
    <mergeCell ref="B73:B78"/>
    <mergeCell ref="B79:B84"/>
    <mergeCell ref="B37:B42"/>
    <mergeCell ref="B43:B48"/>
    <mergeCell ref="B49:B54"/>
    <mergeCell ref="B55:B60"/>
    <mergeCell ref="B61:B66"/>
    <mergeCell ref="B67:B72"/>
  </mergeCells>
  <pageMargins left="0.7" right="0.7" top="0.78740157499999996" bottom="0.78740157499999996" header="0.3" footer="0.3"/>
  <pageSetup paperSize="9" orientation="portrait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3" id="{D8EB7974-B33C-4D3F-9E68-6448E83A2D4B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L24</xm:sqref>
        </x14:conditionalFormatting>
        <x14:conditionalFormatting xmlns:xm="http://schemas.microsoft.com/office/excel/2006/main">
          <x14:cfRule type="iconSet" priority="22" id="{3D0A7442-0B44-4E22-B8E9-B15CF2D154DD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L30</xm:sqref>
        </x14:conditionalFormatting>
        <x14:conditionalFormatting xmlns:xm="http://schemas.microsoft.com/office/excel/2006/main">
          <x14:cfRule type="iconSet" priority="21" id="{9003765B-1241-425F-B314-AA12B49781BE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L36</xm:sqref>
        </x14:conditionalFormatting>
        <x14:conditionalFormatting xmlns:xm="http://schemas.microsoft.com/office/excel/2006/main">
          <x14:cfRule type="iconSet" priority="20" id="{A48D1063-FDA8-44EA-9D06-FCB2F7F1E342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L42</xm:sqref>
        </x14:conditionalFormatting>
        <x14:conditionalFormatting xmlns:xm="http://schemas.microsoft.com/office/excel/2006/main">
          <x14:cfRule type="iconSet" priority="19" id="{4E6ADF55-7228-4037-A076-DDA2F0BEC1CE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L48</xm:sqref>
        </x14:conditionalFormatting>
        <x14:conditionalFormatting xmlns:xm="http://schemas.microsoft.com/office/excel/2006/main">
          <x14:cfRule type="iconSet" priority="18" id="{05CE8F9D-5248-4C4E-AE17-7EECBEC294C0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L66</xm:sqref>
        </x14:conditionalFormatting>
        <x14:conditionalFormatting xmlns:xm="http://schemas.microsoft.com/office/excel/2006/main">
          <x14:cfRule type="iconSet" priority="17" id="{DF8C0807-129E-44D0-8A72-C8D06644AC4F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L54</xm:sqref>
        </x14:conditionalFormatting>
        <x14:conditionalFormatting xmlns:xm="http://schemas.microsoft.com/office/excel/2006/main">
          <x14:cfRule type="iconSet" priority="16" id="{D860150A-8E7F-48EE-A064-EE5419CE497C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L60</xm:sqref>
        </x14:conditionalFormatting>
        <x14:conditionalFormatting xmlns:xm="http://schemas.microsoft.com/office/excel/2006/main">
          <x14:cfRule type="iconSet" priority="15" id="{75E1ED64-6422-4491-A12D-035B23658043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L72</xm:sqref>
        </x14:conditionalFormatting>
        <x14:conditionalFormatting xmlns:xm="http://schemas.microsoft.com/office/excel/2006/main">
          <x14:cfRule type="iconSet" priority="14" id="{0403BF69-0D81-4373-B9A0-E277C1E14CB3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L78</xm:sqref>
        </x14:conditionalFormatting>
        <x14:conditionalFormatting xmlns:xm="http://schemas.microsoft.com/office/excel/2006/main">
          <x14:cfRule type="iconSet" priority="13" id="{B6B83C2A-6D4D-4188-B263-B85464645613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L84</xm:sqref>
        </x14:conditionalFormatting>
        <x14:conditionalFormatting xmlns:xm="http://schemas.microsoft.com/office/excel/2006/main">
          <x14:cfRule type="iconSet" priority="12" id="{6A43CFEB-EAE0-48DF-AC19-F2C29643BEDA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L65</xm:sqref>
        </x14:conditionalFormatting>
        <x14:conditionalFormatting xmlns:xm="http://schemas.microsoft.com/office/excel/2006/main">
          <x14:cfRule type="iconSet" priority="11" id="{6982889B-8248-4FFB-9574-BF23E52DE5E5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L71</xm:sqref>
        </x14:conditionalFormatting>
        <x14:conditionalFormatting xmlns:xm="http://schemas.microsoft.com/office/excel/2006/main">
          <x14:cfRule type="iconSet" priority="10" id="{299EE5AA-DE67-4888-9BF0-D58EA8347266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L53</xm:sqref>
        </x14:conditionalFormatting>
        <x14:conditionalFormatting xmlns:xm="http://schemas.microsoft.com/office/excel/2006/main">
          <x14:cfRule type="iconSet" priority="9" id="{2AD38DE4-3BEE-4E10-BFB5-D49804699CFB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L47</xm:sqref>
        </x14:conditionalFormatting>
        <x14:conditionalFormatting xmlns:xm="http://schemas.microsoft.com/office/excel/2006/main">
          <x14:cfRule type="iconSet" priority="8" id="{7659E8C9-7882-4268-B2BA-4A7975279D98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L41</xm:sqref>
        </x14:conditionalFormatting>
        <x14:conditionalFormatting xmlns:xm="http://schemas.microsoft.com/office/excel/2006/main">
          <x14:cfRule type="iconSet" priority="7" id="{C74F79D4-508E-4701-8D2A-E8E09F040C57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L35</xm:sqref>
        </x14:conditionalFormatting>
        <x14:conditionalFormatting xmlns:xm="http://schemas.microsoft.com/office/excel/2006/main">
          <x14:cfRule type="iconSet" priority="6" id="{C8C0294A-CEAF-4DBD-B3FC-2873DF16D56A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L29</xm:sqref>
        </x14:conditionalFormatting>
        <x14:conditionalFormatting xmlns:xm="http://schemas.microsoft.com/office/excel/2006/main">
          <x14:cfRule type="iconSet" priority="5" id="{A89E2592-1D05-40CE-A38D-71B2B8CA163B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L23</xm:sqref>
        </x14:conditionalFormatting>
        <x14:conditionalFormatting xmlns:xm="http://schemas.microsoft.com/office/excel/2006/main">
          <x14:cfRule type="iconSet" priority="4" id="{B8A99FBC-707A-4237-BE17-B252AE5D854E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L49</xm:sqref>
        </x14:conditionalFormatting>
        <x14:conditionalFormatting xmlns:xm="http://schemas.microsoft.com/office/excel/2006/main">
          <x14:cfRule type="iconSet" priority="3" id="{AD86D464-5CDD-4825-A8AC-15C1F998FF44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L67</xm:sqref>
        </x14:conditionalFormatting>
        <x14:conditionalFormatting xmlns:xm="http://schemas.microsoft.com/office/excel/2006/main">
          <x14:cfRule type="iconSet" priority="69" id="{E728F0AF-54BE-4292-87C3-0660DFE9AF6E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L79:L83 L7:L22 L25:L28 L31:L34 L37:L40 L43:L46 L50:L52 L68:L70 L55:L59 L61:L64 L73:L77</xm:sqref>
        </x14:conditionalFormatting>
        <x14:conditionalFormatting xmlns:xm="http://schemas.microsoft.com/office/excel/2006/main">
          <x14:cfRule type="iconSet" priority="1" id="{7CC5A8EB-9422-44C2-B194-6650D31540A2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L90</xm:sqref>
        </x14:conditionalFormatting>
        <x14:conditionalFormatting xmlns:xm="http://schemas.microsoft.com/office/excel/2006/main">
          <x14:cfRule type="iconSet" priority="2" id="{8C2D051E-7DFA-4EBD-9BF9-D08CD55856B5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L85:L89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O184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2" sqref="B2:K2"/>
    </sheetView>
  </sheetViews>
  <sheetFormatPr baseColWidth="10" defaultRowHeight="15" x14ac:dyDescent="0.25"/>
  <cols>
    <col min="3" max="3" width="50.7109375" customWidth="1"/>
    <col min="4" max="4" width="13.85546875" style="76" customWidth="1"/>
    <col min="5" max="5" width="25.7109375" style="76" customWidth="1"/>
    <col min="6" max="6" width="17.140625" style="76" customWidth="1"/>
    <col min="7" max="7" width="18.5703125" style="76" customWidth="1"/>
    <col min="8" max="8" width="17" style="76" customWidth="1"/>
    <col min="9" max="9" width="14.85546875" style="76" customWidth="1"/>
    <col min="10" max="10" width="20.7109375" style="76" customWidth="1"/>
    <col min="12" max="12" width="8.42578125" customWidth="1"/>
    <col min="13" max="13" width="50.85546875" customWidth="1"/>
    <col min="14" max="14" width="10.5703125" customWidth="1"/>
    <col min="15" max="15" width="16.85546875" customWidth="1"/>
  </cols>
  <sheetData>
    <row r="2" spans="2:15" ht="26.25" customHeight="1" x14ac:dyDescent="0.35">
      <c r="B2" s="168" t="s">
        <v>203</v>
      </c>
      <c r="C2" s="168"/>
      <c r="D2" s="168"/>
      <c r="E2" s="168"/>
      <c r="F2" s="168"/>
      <c r="G2" s="168"/>
      <c r="H2" s="168"/>
      <c r="I2" s="168"/>
      <c r="J2" s="168"/>
      <c r="K2" s="168"/>
    </row>
    <row r="3" spans="2:15" ht="21" x14ac:dyDescent="0.35">
      <c r="B3" s="78" t="s">
        <v>208</v>
      </c>
    </row>
    <row r="4" spans="2:15" ht="21.75" thickBot="1" x14ac:dyDescent="0.4">
      <c r="B4" s="78" t="s">
        <v>207</v>
      </c>
    </row>
    <row r="5" spans="2:15" ht="42.75" customHeight="1" x14ac:dyDescent="0.25">
      <c r="B5" s="171" t="s">
        <v>205</v>
      </c>
      <c r="C5" s="160" t="s">
        <v>190</v>
      </c>
      <c r="D5" s="89" t="s">
        <v>191</v>
      </c>
      <c r="E5" s="89" t="s">
        <v>199</v>
      </c>
      <c r="F5" s="89" t="s">
        <v>192</v>
      </c>
      <c r="G5" s="90" t="s">
        <v>193</v>
      </c>
      <c r="H5" s="89" t="s">
        <v>204</v>
      </c>
      <c r="I5" s="89" t="s">
        <v>196</v>
      </c>
      <c r="J5" s="89" t="s">
        <v>197</v>
      </c>
      <c r="K5" s="89" t="s">
        <v>198</v>
      </c>
      <c r="L5" s="169" t="s">
        <v>210</v>
      </c>
      <c r="M5" s="162" t="s">
        <v>211</v>
      </c>
      <c r="N5" s="164" t="s">
        <v>216</v>
      </c>
      <c r="O5" s="166" t="s">
        <v>215</v>
      </c>
    </row>
    <row r="6" spans="2:15" ht="15.75" thickBot="1" x14ac:dyDescent="0.3">
      <c r="B6" s="172"/>
      <c r="C6" s="161"/>
      <c r="D6" s="96" t="s">
        <v>200</v>
      </c>
      <c r="E6" s="96" t="s">
        <v>201</v>
      </c>
      <c r="F6" s="96" t="s">
        <v>202</v>
      </c>
      <c r="G6" s="96" t="s">
        <v>194</v>
      </c>
      <c r="H6" s="96" t="s">
        <v>195</v>
      </c>
      <c r="I6" s="96" t="s">
        <v>232</v>
      </c>
      <c r="J6" s="96" t="s">
        <v>202</v>
      </c>
      <c r="K6" s="97"/>
      <c r="L6" s="170"/>
      <c r="M6" s="163"/>
      <c r="N6" s="165"/>
      <c r="O6" s="167"/>
    </row>
    <row r="7" spans="2:15" x14ac:dyDescent="0.25">
      <c r="B7" s="159">
        <v>2</v>
      </c>
      <c r="C7" s="79" t="s">
        <v>177</v>
      </c>
      <c r="D7" s="114">
        <v>0</v>
      </c>
      <c r="E7" s="114">
        <v>0</v>
      </c>
      <c r="F7" s="114">
        <v>0</v>
      </c>
      <c r="G7" s="114">
        <v>0</v>
      </c>
      <c r="H7" s="114">
        <v>0</v>
      </c>
      <c r="I7" s="114">
        <v>0</v>
      </c>
      <c r="J7" s="114">
        <v>0</v>
      </c>
      <c r="K7" s="114">
        <f t="shared" ref="K7:K50" si="0">D7*(SUM(E7:J7))</f>
        <v>0</v>
      </c>
      <c r="L7" s="81" t="str">
        <f>IF(K7=0,"",IF(K7&lt;20,1,IF(K7&lt;50,2,IF(K7&lt;100,3,IF(K7&gt;99.99,4)))))</f>
        <v/>
      </c>
      <c r="M7" s="115" t="s">
        <v>222</v>
      </c>
      <c r="N7" s="107"/>
      <c r="O7" s="108"/>
    </row>
    <row r="8" spans="2:15" x14ac:dyDescent="0.25">
      <c r="B8" s="157"/>
      <c r="C8" s="82" t="s">
        <v>174</v>
      </c>
      <c r="D8" s="83">
        <v>1</v>
      </c>
      <c r="E8" s="83">
        <v>7</v>
      </c>
      <c r="F8" s="83">
        <v>2</v>
      </c>
      <c r="G8" s="83">
        <v>2</v>
      </c>
      <c r="H8" s="83">
        <v>0</v>
      </c>
      <c r="I8" s="83">
        <v>4</v>
      </c>
      <c r="J8" s="83">
        <v>0</v>
      </c>
      <c r="K8" s="77">
        <f t="shared" si="0"/>
        <v>15</v>
      </c>
      <c r="L8" s="84">
        <f>IF(K8=0,"",IF(K8&lt;20,1,IF(K8&lt;50,2,IF(K8&lt;100,3,IF(K8&gt;99.99,4)))))</f>
        <v>1</v>
      </c>
      <c r="M8" s="94"/>
      <c r="N8" s="109"/>
      <c r="O8" s="110"/>
    </row>
    <row r="9" spans="2:15" x14ac:dyDescent="0.25">
      <c r="B9" s="157"/>
      <c r="C9" s="82" t="s">
        <v>176</v>
      </c>
      <c r="D9" s="83">
        <v>1</v>
      </c>
      <c r="E9" s="83">
        <v>14</v>
      </c>
      <c r="F9" s="83">
        <v>0</v>
      </c>
      <c r="G9" s="83">
        <v>1</v>
      </c>
      <c r="H9" s="83">
        <v>0</v>
      </c>
      <c r="I9" s="83">
        <v>2</v>
      </c>
      <c r="J9" s="83">
        <v>0</v>
      </c>
      <c r="K9" s="77">
        <f t="shared" si="0"/>
        <v>17</v>
      </c>
      <c r="L9" s="84">
        <f t="shared" ref="L9:L56" si="1">IF(K9=0,"",IF(K9&lt;20,1,IF(K9&lt;50,2,IF(K9&lt;100,3,IF(K9&gt;99.99,4)))))</f>
        <v>1</v>
      </c>
      <c r="M9" s="94"/>
      <c r="N9" s="109"/>
      <c r="O9" s="110"/>
    </row>
    <row r="10" spans="2:15" ht="15.75" thickBot="1" x14ac:dyDescent="0.3">
      <c r="B10" s="157"/>
      <c r="C10" s="119" t="s">
        <v>175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f t="shared" si="0"/>
        <v>0</v>
      </c>
      <c r="L10" s="121" t="str">
        <f t="shared" si="1"/>
        <v/>
      </c>
      <c r="M10" s="116" t="s">
        <v>223</v>
      </c>
      <c r="N10" s="109"/>
      <c r="O10" s="110"/>
    </row>
    <row r="11" spans="2:15" ht="15.75" thickTop="1" x14ac:dyDescent="0.25">
      <c r="B11" s="157"/>
      <c r="C11" s="82" t="s">
        <v>169</v>
      </c>
      <c r="D11" s="83">
        <v>1</v>
      </c>
      <c r="E11" s="83">
        <v>11</v>
      </c>
      <c r="F11" s="83">
        <v>2</v>
      </c>
      <c r="G11" s="83">
        <v>1</v>
      </c>
      <c r="H11" s="83">
        <v>0</v>
      </c>
      <c r="I11" s="83">
        <v>2</v>
      </c>
      <c r="J11" s="83">
        <v>0</v>
      </c>
      <c r="K11" s="77">
        <f t="shared" si="0"/>
        <v>16</v>
      </c>
      <c r="L11" s="84">
        <f t="shared" si="1"/>
        <v>1</v>
      </c>
      <c r="M11" s="94"/>
      <c r="N11" s="109"/>
      <c r="O11" s="110"/>
    </row>
    <row r="12" spans="2:15" x14ac:dyDescent="0.25">
      <c r="B12" s="157"/>
      <c r="C12" s="82" t="s">
        <v>170</v>
      </c>
      <c r="D12" s="83">
        <v>1</v>
      </c>
      <c r="E12" s="83">
        <v>12</v>
      </c>
      <c r="F12" s="83">
        <v>2</v>
      </c>
      <c r="G12" s="83">
        <v>1</v>
      </c>
      <c r="H12" s="83">
        <v>1</v>
      </c>
      <c r="I12" s="83">
        <v>4</v>
      </c>
      <c r="J12" s="83">
        <v>0</v>
      </c>
      <c r="K12" s="77">
        <f t="shared" si="0"/>
        <v>20</v>
      </c>
      <c r="L12" s="84">
        <f t="shared" si="1"/>
        <v>2</v>
      </c>
      <c r="M12" s="94"/>
      <c r="N12" s="109"/>
      <c r="O12" s="110"/>
    </row>
    <row r="13" spans="2:15" x14ac:dyDescent="0.25">
      <c r="B13" s="157"/>
      <c r="C13" s="82" t="s">
        <v>171</v>
      </c>
      <c r="D13" s="83">
        <v>1</v>
      </c>
      <c r="E13" s="83">
        <v>12</v>
      </c>
      <c r="F13" s="83">
        <v>2</v>
      </c>
      <c r="G13" s="83">
        <v>2</v>
      </c>
      <c r="H13" s="83">
        <v>0</v>
      </c>
      <c r="I13" s="83">
        <v>4</v>
      </c>
      <c r="J13" s="83">
        <v>0</v>
      </c>
      <c r="K13" s="77">
        <f t="shared" si="0"/>
        <v>20</v>
      </c>
      <c r="L13" s="84">
        <f t="shared" si="1"/>
        <v>2</v>
      </c>
      <c r="M13" s="94"/>
      <c r="N13" s="109"/>
      <c r="O13" s="110"/>
    </row>
    <row r="14" spans="2:15" x14ac:dyDescent="0.25">
      <c r="B14" s="157"/>
      <c r="C14" s="82" t="s">
        <v>172</v>
      </c>
      <c r="D14" s="83">
        <v>1</v>
      </c>
      <c r="E14" s="83">
        <v>6</v>
      </c>
      <c r="F14" s="83">
        <v>2</v>
      </c>
      <c r="G14" s="83">
        <v>1</v>
      </c>
      <c r="H14" s="83">
        <v>0</v>
      </c>
      <c r="I14" s="83">
        <v>2</v>
      </c>
      <c r="J14" s="83">
        <v>0</v>
      </c>
      <c r="K14" s="77">
        <f t="shared" si="0"/>
        <v>11</v>
      </c>
      <c r="L14" s="84">
        <f t="shared" si="1"/>
        <v>1</v>
      </c>
      <c r="M14" s="94"/>
      <c r="N14" s="109"/>
      <c r="O14" s="110"/>
    </row>
    <row r="15" spans="2:15" ht="15.75" thickBot="1" x14ac:dyDescent="0.3">
      <c r="B15" s="158"/>
      <c r="C15" s="85" t="s">
        <v>173</v>
      </c>
      <c r="D15" s="86">
        <v>1</v>
      </c>
      <c r="E15" s="86">
        <v>6</v>
      </c>
      <c r="F15" s="86">
        <v>2</v>
      </c>
      <c r="G15" s="86">
        <v>1</v>
      </c>
      <c r="H15" s="86">
        <v>0</v>
      </c>
      <c r="I15" s="86">
        <v>2</v>
      </c>
      <c r="J15" s="86">
        <v>0</v>
      </c>
      <c r="K15" s="86">
        <f>D15*(SUM(E15:J15))</f>
        <v>11</v>
      </c>
      <c r="L15" s="88">
        <f t="shared" si="1"/>
        <v>1</v>
      </c>
      <c r="M15" s="117"/>
      <c r="N15" s="106">
        <f>SUM(K7:K15)</f>
        <v>110</v>
      </c>
      <c r="O15" s="111">
        <f>N15/7</f>
        <v>15.714285714285714</v>
      </c>
    </row>
    <row r="16" spans="2:15" x14ac:dyDescent="0.25">
      <c r="B16" s="156">
        <v>4</v>
      </c>
      <c r="C16" s="17" t="s">
        <v>177</v>
      </c>
      <c r="D16" s="80">
        <v>1</v>
      </c>
      <c r="E16" s="80">
        <v>9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77">
        <f t="shared" si="0"/>
        <v>9</v>
      </c>
      <c r="L16" s="98">
        <f t="shared" si="1"/>
        <v>1</v>
      </c>
      <c r="M16" s="99"/>
      <c r="N16" s="109"/>
      <c r="O16" s="110"/>
    </row>
    <row r="17" spans="2:15" x14ac:dyDescent="0.25">
      <c r="B17" s="157"/>
      <c r="C17" s="3" t="s">
        <v>174</v>
      </c>
      <c r="D17" s="83">
        <v>1</v>
      </c>
      <c r="E17" s="83">
        <v>7</v>
      </c>
      <c r="F17" s="83">
        <v>0</v>
      </c>
      <c r="G17" s="83">
        <v>1</v>
      </c>
      <c r="H17" s="83">
        <v>0</v>
      </c>
      <c r="I17" s="83">
        <v>4</v>
      </c>
      <c r="J17" s="83">
        <v>0</v>
      </c>
      <c r="K17" s="77">
        <f t="shared" si="0"/>
        <v>12</v>
      </c>
      <c r="L17" s="84">
        <f t="shared" si="1"/>
        <v>1</v>
      </c>
      <c r="M17" s="94"/>
      <c r="N17" s="109"/>
      <c r="O17" s="110"/>
    </row>
    <row r="18" spans="2:15" x14ac:dyDescent="0.25">
      <c r="B18" s="157"/>
      <c r="C18" s="3" t="s">
        <v>176</v>
      </c>
      <c r="D18" s="83">
        <v>1</v>
      </c>
      <c r="E18" s="83">
        <v>14</v>
      </c>
      <c r="F18" s="83">
        <v>0</v>
      </c>
      <c r="G18" s="83">
        <v>1</v>
      </c>
      <c r="H18" s="83">
        <v>0</v>
      </c>
      <c r="I18" s="83">
        <v>2</v>
      </c>
      <c r="J18" s="83">
        <v>0</v>
      </c>
      <c r="K18" s="77">
        <f t="shared" si="0"/>
        <v>17</v>
      </c>
      <c r="L18" s="84">
        <f t="shared" si="1"/>
        <v>1</v>
      </c>
      <c r="M18" s="94"/>
      <c r="N18" s="109"/>
      <c r="O18" s="110"/>
    </row>
    <row r="19" spans="2:15" ht="15.75" thickBot="1" x14ac:dyDescent="0.3">
      <c r="B19" s="157"/>
      <c r="C19" s="119" t="s">
        <v>175</v>
      </c>
      <c r="D19" s="120">
        <v>5</v>
      </c>
      <c r="E19" s="120">
        <v>0.5</v>
      </c>
      <c r="F19" s="120">
        <v>0</v>
      </c>
      <c r="G19" s="120">
        <v>0</v>
      </c>
      <c r="H19" s="120">
        <v>2</v>
      </c>
      <c r="I19" s="120">
        <v>4</v>
      </c>
      <c r="J19" s="120">
        <v>4</v>
      </c>
      <c r="K19" s="120">
        <f t="shared" si="0"/>
        <v>52.5</v>
      </c>
      <c r="L19" s="121">
        <f t="shared" si="1"/>
        <v>3</v>
      </c>
      <c r="M19" s="94"/>
      <c r="N19" s="109"/>
      <c r="O19" s="110"/>
    </row>
    <row r="20" spans="2:15" ht="15.75" thickTop="1" x14ac:dyDescent="0.25">
      <c r="B20" s="157"/>
      <c r="C20" s="3" t="s">
        <v>169</v>
      </c>
      <c r="D20" s="83">
        <v>1</v>
      </c>
      <c r="E20" s="83">
        <v>11</v>
      </c>
      <c r="F20" s="83">
        <v>2</v>
      </c>
      <c r="G20" s="83">
        <v>2</v>
      </c>
      <c r="H20" s="83">
        <v>0</v>
      </c>
      <c r="I20" s="83">
        <v>6</v>
      </c>
      <c r="J20" s="83">
        <v>0</v>
      </c>
      <c r="K20" s="77">
        <f t="shared" si="0"/>
        <v>21</v>
      </c>
      <c r="L20" s="84">
        <f t="shared" si="1"/>
        <v>2</v>
      </c>
      <c r="M20" s="94"/>
      <c r="N20" s="109"/>
      <c r="O20" s="110"/>
    </row>
    <row r="21" spans="2:15" x14ac:dyDescent="0.25">
      <c r="B21" s="157"/>
      <c r="C21" s="3" t="s">
        <v>170</v>
      </c>
      <c r="D21" s="83">
        <v>1</v>
      </c>
      <c r="E21" s="83">
        <v>12</v>
      </c>
      <c r="F21" s="83">
        <v>2</v>
      </c>
      <c r="G21" s="83">
        <v>1</v>
      </c>
      <c r="H21" s="83">
        <v>1</v>
      </c>
      <c r="I21" s="83">
        <v>2</v>
      </c>
      <c r="J21" s="83">
        <v>0</v>
      </c>
      <c r="K21" s="77">
        <f t="shared" si="0"/>
        <v>18</v>
      </c>
      <c r="L21" s="84">
        <f t="shared" si="1"/>
        <v>1</v>
      </c>
      <c r="M21" s="94"/>
      <c r="N21" s="109"/>
      <c r="O21" s="110"/>
    </row>
    <row r="22" spans="2:15" x14ac:dyDescent="0.25">
      <c r="B22" s="157"/>
      <c r="C22" s="3" t="s">
        <v>171</v>
      </c>
      <c r="D22" s="83">
        <v>1</v>
      </c>
      <c r="E22" s="83">
        <v>12</v>
      </c>
      <c r="F22" s="83">
        <v>2</v>
      </c>
      <c r="G22" s="83">
        <v>1</v>
      </c>
      <c r="H22" s="83">
        <v>0</v>
      </c>
      <c r="I22" s="83">
        <v>2</v>
      </c>
      <c r="J22" s="83">
        <v>0</v>
      </c>
      <c r="K22" s="77">
        <f t="shared" si="0"/>
        <v>17</v>
      </c>
      <c r="L22" s="84">
        <f t="shared" si="1"/>
        <v>1</v>
      </c>
      <c r="M22" s="94"/>
      <c r="N22" s="109"/>
      <c r="O22" s="110"/>
    </row>
    <row r="23" spans="2:15" x14ac:dyDescent="0.25">
      <c r="B23" s="157"/>
      <c r="C23" s="3" t="s">
        <v>172</v>
      </c>
      <c r="D23" s="83">
        <v>1</v>
      </c>
      <c r="E23" s="83">
        <v>6</v>
      </c>
      <c r="F23" s="83">
        <v>2</v>
      </c>
      <c r="G23" s="83">
        <v>0</v>
      </c>
      <c r="H23" s="83">
        <v>0</v>
      </c>
      <c r="I23" s="83">
        <v>4</v>
      </c>
      <c r="J23" s="83">
        <v>0</v>
      </c>
      <c r="K23" s="77">
        <f t="shared" si="0"/>
        <v>12</v>
      </c>
      <c r="L23" s="84">
        <f t="shared" si="1"/>
        <v>1</v>
      </c>
      <c r="M23" s="94"/>
      <c r="N23" s="109"/>
      <c r="O23" s="110"/>
    </row>
    <row r="24" spans="2:15" ht="15.75" thickBot="1" x14ac:dyDescent="0.3">
      <c r="B24" s="158"/>
      <c r="C24" s="85" t="s">
        <v>173</v>
      </c>
      <c r="D24" s="86">
        <v>1</v>
      </c>
      <c r="E24" s="86">
        <v>6</v>
      </c>
      <c r="F24" s="86">
        <v>2</v>
      </c>
      <c r="G24" s="86">
        <v>0</v>
      </c>
      <c r="H24" s="86">
        <v>0</v>
      </c>
      <c r="I24" s="86">
        <v>4</v>
      </c>
      <c r="J24" s="86">
        <v>0</v>
      </c>
      <c r="K24" s="87">
        <f t="shared" si="0"/>
        <v>12</v>
      </c>
      <c r="L24" s="88">
        <f t="shared" si="1"/>
        <v>1</v>
      </c>
      <c r="M24" s="95"/>
      <c r="N24" s="106">
        <f>SUM(K16:K24)</f>
        <v>170.5</v>
      </c>
      <c r="O24" s="111">
        <f>N24/9</f>
        <v>18.944444444444443</v>
      </c>
    </row>
    <row r="25" spans="2:15" x14ac:dyDescent="0.25">
      <c r="B25" s="159">
        <v>7</v>
      </c>
      <c r="C25" s="3" t="s">
        <v>177</v>
      </c>
      <c r="D25" s="80">
        <v>1</v>
      </c>
      <c r="E25" s="80">
        <v>9</v>
      </c>
      <c r="F25" s="80">
        <v>0</v>
      </c>
      <c r="G25" s="80">
        <v>0</v>
      </c>
      <c r="H25" s="80">
        <v>0</v>
      </c>
      <c r="I25" s="80">
        <v>4</v>
      </c>
      <c r="J25" s="80">
        <v>0</v>
      </c>
      <c r="K25" s="80">
        <f t="shared" si="0"/>
        <v>13</v>
      </c>
      <c r="L25" s="81">
        <f t="shared" si="1"/>
        <v>1</v>
      </c>
      <c r="M25" s="100"/>
      <c r="N25" s="109"/>
      <c r="O25" s="110"/>
    </row>
    <row r="26" spans="2:15" x14ac:dyDescent="0.25">
      <c r="B26" s="157"/>
      <c r="C26" s="3" t="s">
        <v>174</v>
      </c>
      <c r="D26" s="83">
        <v>1</v>
      </c>
      <c r="E26" s="83">
        <v>7</v>
      </c>
      <c r="F26" s="83">
        <v>0</v>
      </c>
      <c r="G26" s="83">
        <v>1</v>
      </c>
      <c r="H26" s="83">
        <v>0</v>
      </c>
      <c r="I26" s="83">
        <v>4</v>
      </c>
      <c r="J26" s="83">
        <v>0</v>
      </c>
      <c r="K26" s="77">
        <f t="shared" si="0"/>
        <v>12</v>
      </c>
      <c r="L26" s="84">
        <f t="shared" si="1"/>
        <v>1</v>
      </c>
      <c r="M26" s="94"/>
      <c r="N26" s="109"/>
      <c r="O26" s="110"/>
    </row>
    <row r="27" spans="2:15" x14ac:dyDescent="0.25">
      <c r="B27" s="157"/>
      <c r="C27" s="3" t="s">
        <v>176</v>
      </c>
      <c r="D27" s="83">
        <v>1</v>
      </c>
      <c r="E27" s="83">
        <v>14</v>
      </c>
      <c r="F27" s="83">
        <v>0</v>
      </c>
      <c r="G27" s="83">
        <v>2</v>
      </c>
      <c r="H27" s="83">
        <v>0</v>
      </c>
      <c r="I27" s="83">
        <v>4</v>
      </c>
      <c r="J27" s="83">
        <v>0</v>
      </c>
      <c r="K27" s="77">
        <f t="shared" si="0"/>
        <v>20</v>
      </c>
      <c r="L27" s="84">
        <f t="shared" si="1"/>
        <v>2</v>
      </c>
      <c r="M27" s="94"/>
      <c r="N27" s="109"/>
      <c r="O27" s="110"/>
    </row>
    <row r="28" spans="2:15" ht="15.75" thickBot="1" x14ac:dyDescent="0.3">
      <c r="B28" s="157"/>
      <c r="C28" s="119" t="s">
        <v>175</v>
      </c>
      <c r="D28" s="120">
        <v>5</v>
      </c>
      <c r="E28" s="120">
        <v>0.5</v>
      </c>
      <c r="F28" s="120">
        <v>0</v>
      </c>
      <c r="G28" s="120">
        <v>0</v>
      </c>
      <c r="H28" s="120">
        <v>2</v>
      </c>
      <c r="I28" s="120">
        <v>2</v>
      </c>
      <c r="J28" s="120">
        <v>4</v>
      </c>
      <c r="K28" s="120">
        <f t="shared" si="0"/>
        <v>42.5</v>
      </c>
      <c r="L28" s="121">
        <f t="shared" si="1"/>
        <v>2</v>
      </c>
      <c r="M28" s="94"/>
      <c r="N28" s="109"/>
      <c r="O28" s="110"/>
    </row>
    <row r="29" spans="2:15" ht="15.75" thickTop="1" x14ac:dyDescent="0.25">
      <c r="B29" s="157"/>
      <c r="C29" s="3" t="s">
        <v>169</v>
      </c>
      <c r="D29" s="83">
        <v>1</v>
      </c>
      <c r="E29" s="83">
        <v>11</v>
      </c>
      <c r="F29" s="83">
        <v>2</v>
      </c>
      <c r="G29" s="83">
        <v>1</v>
      </c>
      <c r="H29" s="83">
        <v>0</v>
      </c>
      <c r="I29" s="83">
        <v>2</v>
      </c>
      <c r="J29" s="83">
        <v>0</v>
      </c>
      <c r="K29" s="77">
        <f t="shared" si="0"/>
        <v>16</v>
      </c>
      <c r="L29" s="84">
        <f t="shared" si="1"/>
        <v>1</v>
      </c>
      <c r="M29" s="94"/>
      <c r="N29" s="109"/>
      <c r="O29" s="110"/>
    </row>
    <row r="30" spans="2:15" x14ac:dyDescent="0.25">
      <c r="B30" s="157"/>
      <c r="C30" s="3" t="s">
        <v>170</v>
      </c>
      <c r="D30" s="83">
        <v>1</v>
      </c>
      <c r="E30" s="83">
        <v>12</v>
      </c>
      <c r="F30" s="83">
        <v>2</v>
      </c>
      <c r="G30" s="83">
        <v>1</v>
      </c>
      <c r="H30" s="83">
        <v>1</v>
      </c>
      <c r="I30" s="83">
        <v>4</v>
      </c>
      <c r="J30" s="83">
        <v>0</v>
      </c>
      <c r="K30" s="77">
        <f t="shared" si="0"/>
        <v>20</v>
      </c>
      <c r="L30" s="84">
        <f t="shared" si="1"/>
        <v>2</v>
      </c>
      <c r="M30" s="94"/>
      <c r="N30" s="109"/>
      <c r="O30" s="110"/>
    </row>
    <row r="31" spans="2:15" x14ac:dyDescent="0.25">
      <c r="B31" s="157"/>
      <c r="C31" s="3" t="s">
        <v>171</v>
      </c>
      <c r="D31" s="83">
        <v>1</v>
      </c>
      <c r="E31" s="83">
        <v>12</v>
      </c>
      <c r="F31" s="83">
        <v>2</v>
      </c>
      <c r="G31" s="83">
        <v>1</v>
      </c>
      <c r="H31" s="83">
        <v>0</v>
      </c>
      <c r="I31" s="83">
        <v>4</v>
      </c>
      <c r="J31" s="83">
        <v>0</v>
      </c>
      <c r="K31" s="77">
        <f t="shared" si="0"/>
        <v>19</v>
      </c>
      <c r="L31" s="84">
        <f t="shared" si="1"/>
        <v>1</v>
      </c>
      <c r="M31" s="94"/>
      <c r="N31" s="109"/>
      <c r="O31" s="110"/>
    </row>
    <row r="32" spans="2:15" x14ac:dyDescent="0.25">
      <c r="B32" s="157"/>
      <c r="C32" s="3" t="s">
        <v>172</v>
      </c>
      <c r="D32" s="83">
        <v>1</v>
      </c>
      <c r="E32" s="83">
        <v>6</v>
      </c>
      <c r="F32" s="83">
        <v>2</v>
      </c>
      <c r="G32" s="83">
        <v>1</v>
      </c>
      <c r="H32" s="83">
        <v>0</v>
      </c>
      <c r="I32" s="83">
        <v>2</v>
      </c>
      <c r="J32" s="83">
        <v>0</v>
      </c>
      <c r="K32" s="77">
        <f t="shared" si="0"/>
        <v>11</v>
      </c>
      <c r="L32" s="84">
        <f t="shared" si="1"/>
        <v>1</v>
      </c>
      <c r="M32" s="94"/>
      <c r="N32" s="109"/>
      <c r="O32" s="110"/>
    </row>
    <row r="33" spans="2:15" ht="15.75" thickBot="1" x14ac:dyDescent="0.3">
      <c r="B33" s="158"/>
      <c r="C33" s="85" t="s">
        <v>173</v>
      </c>
      <c r="D33" s="86">
        <v>1</v>
      </c>
      <c r="E33" s="86">
        <v>6</v>
      </c>
      <c r="F33" s="86">
        <v>2</v>
      </c>
      <c r="G33" s="86">
        <v>1</v>
      </c>
      <c r="H33" s="86">
        <v>0</v>
      </c>
      <c r="I33" s="86">
        <v>2</v>
      </c>
      <c r="J33" s="86">
        <v>0</v>
      </c>
      <c r="K33" s="87">
        <f t="shared" si="0"/>
        <v>11</v>
      </c>
      <c r="L33" s="88">
        <f t="shared" si="1"/>
        <v>1</v>
      </c>
      <c r="M33" s="95"/>
      <c r="N33" s="106">
        <f>SUM(K25:K33)</f>
        <v>164.5</v>
      </c>
      <c r="O33" s="111">
        <f>N33/9</f>
        <v>18.277777777777779</v>
      </c>
    </row>
    <row r="34" spans="2:15" x14ac:dyDescent="0.25">
      <c r="B34" s="159">
        <v>8</v>
      </c>
      <c r="C34" s="3" t="s">
        <v>177</v>
      </c>
      <c r="D34" s="80">
        <v>1</v>
      </c>
      <c r="E34" s="80">
        <v>9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f t="shared" si="0"/>
        <v>9</v>
      </c>
      <c r="L34" s="81">
        <f t="shared" si="1"/>
        <v>1</v>
      </c>
      <c r="M34" s="100"/>
      <c r="N34" s="109"/>
      <c r="O34" s="110"/>
    </row>
    <row r="35" spans="2:15" x14ac:dyDescent="0.25">
      <c r="B35" s="157"/>
      <c r="C35" s="3" t="s">
        <v>174</v>
      </c>
      <c r="D35" s="83">
        <v>1</v>
      </c>
      <c r="E35" s="83">
        <v>7</v>
      </c>
      <c r="F35" s="83">
        <v>0</v>
      </c>
      <c r="G35" s="83">
        <v>1</v>
      </c>
      <c r="H35" s="83">
        <v>0</v>
      </c>
      <c r="I35" s="83">
        <v>4</v>
      </c>
      <c r="J35" s="83">
        <v>0</v>
      </c>
      <c r="K35" s="77">
        <f t="shared" si="0"/>
        <v>12</v>
      </c>
      <c r="L35" s="84">
        <f t="shared" si="1"/>
        <v>1</v>
      </c>
      <c r="M35" s="94"/>
      <c r="N35" s="109"/>
      <c r="O35" s="110"/>
    </row>
    <row r="36" spans="2:15" x14ac:dyDescent="0.25">
      <c r="B36" s="157"/>
      <c r="C36" s="3" t="s">
        <v>176</v>
      </c>
      <c r="D36" s="83">
        <v>1</v>
      </c>
      <c r="E36" s="83">
        <v>14</v>
      </c>
      <c r="F36" s="83">
        <v>0</v>
      </c>
      <c r="G36" s="83">
        <v>2</v>
      </c>
      <c r="H36" s="83">
        <v>0</v>
      </c>
      <c r="I36" s="83">
        <v>2</v>
      </c>
      <c r="J36" s="83">
        <v>0</v>
      </c>
      <c r="K36" s="77">
        <f t="shared" si="0"/>
        <v>18</v>
      </c>
      <c r="L36" s="84">
        <f t="shared" si="1"/>
        <v>1</v>
      </c>
      <c r="M36" s="94"/>
      <c r="N36" s="109"/>
      <c r="O36" s="110"/>
    </row>
    <row r="37" spans="2:15" ht="15.75" thickBot="1" x14ac:dyDescent="0.3">
      <c r="B37" s="157"/>
      <c r="C37" s="119" t="s">
        <v>175</v>
      </c>
      <c r="D37" s="120">
        <v>5</v>
      </c>
      <c r="E37" s="120">
        <v>0.5</v>
      </c>
      <c r="F37" s="120">
        <v>0</v>
      </c>
      <c r="G37" s="120">
        <v>0</v>
      </c>
      <c r="H37" s="120">
        <v>1</v>
      </c>
      <c r="I37" s="120">
        <v>2</v>
      </c>
      <c r="J37" s="120">
        <v>4</v>
      </c>
      <c r="K37" s="120">
        <f t="shared" si="0"/>
        <v>37.5</v>
      </c>
      <c r="L37" s="121">
        <f t="shared" si="1"/>
        <v>2</v>
      </c>
      <c r="M37" s="94"/>
      <c r="N37" s="109"/>
      <c r="O37" s="110"/>
    </row>
    <row r="38" spans="2:15" ht="15.75" thickTop="1" x14ac:dyDescent="0.25">
      <c r="B38" s="157"/>
      <c r="C38" s="3" t="s">
        <v>169</v>
      </c>
      <c r="D38" s="83">
        <v>1</v>
      </c>
      <c r="E38" s="83">
        <v>11</v>
      </c>
      <c r="F38" s="83">
        <v>2</v>
      </c>
      <c r="G38" s="83">
        <v>3</v>
      </c>
      <c r="H38" s="83">
        <v>1</v>
      </c>
      <c r="I38" s="83">
        <v>6</v>
      </c>
      <c r="J38" s="83">
        <v>0</v>
      </c>
      <c r="K38" s="77">
        <f t="shared" si="0"/>
        <v>23</v>
      </c>
      <c r="L38" s="84">
        <f t="shared" si="1"/>
        <v>2</v>
      </c>
      <c r="M38" s="94"/>
      <c r="N38" s="109"/>
      <c r="O38" s="110"/>
    </row>
    <row r="39" spans="2:15" x14ac:dyDescent="0.25">
      <c r="B39" s="157"/>
      <c r="C39" s="3" t="s">
        <v>170</v>
      </c>
      <c r="D39" s="83">
        <v>1</v>
      </c>
      <c r="E39" s="83">
        <v>12</v>
      </c>
      <c r="F39" s="83">
        <v>2</v>
      </c>
      <c r="G39" s="83">
        <v>1</v>
      </c>
      <c r="H39" s="83">
        <v>1</v>
      </c>
      <c r="I39" s="83">
        <v>2</v>
      </c>
      <c r="J39" s="83">
        <v>0</v>
      </c>
      <c r="K39" s="77">
        <f t="shared" si="0"/>
        <v>18</v>
      </c>
      <c r="L39" s="84">
        <f t="shared" si="1"/>
        <v>1</v>
      </c>
      <c r="M39" s="94"/>
      <c r="N39" s="109"/>
      <c r="O39" s="110"/>
    </row>
    <row r="40" spans="2:15" x14ac:dyDescent="0.25">
      <c r="B40" s="157"/>
      <c r="C40" s="3" t="s">
        <v>171</v>
      </c>
      <c r="D40" s="83">
        <v>1</v>
      </c>
      <c r="E40" s="83">
        <v>12</v>
      </c>
      <c r="F40" s="83">
        <v>2</v>
      </c>
      <c r="G40" s="83">
        <v>1</v>
      </c>
      <c r="H40" s="83">
        <v>0</v>
      </c>
      <c r="I40" s="83">
        <v>2</v>
      </c>
      <c r="J40" s="83">
        <v>0</v>
      </c>
      <c r="K40" s="77">
        <f t="shared" si="0"/>
        <v>17</v>
      </c>
      <c r="L40" s="84">
        <f t="shared" si="1"/>
        <v>1</v>
      </c>
      <c r="M40" s="94"/>
      <c r="N40" s="109"/>
      <c r="O40" s="110"/>
    </row>
    <row r="41" spans="2:15" x14ac:dyDescent="0.25">
      <c r="B41" s="157"/>
      <c r="C41" s="3" t="s">
        <v>172</v>
      </c>
      <c r="D41" s="83">
        <v>1</v>
      </c>
      <c r="E41" s="83">
        <v>6</v>
      </c>
      <c r="F41" s="83">
        <v>2</v>
      </c>
      <c r="G41" s="83">
        <v>0</v>
      </c>
      <c r="H41" s="83">
        <v>0</v>
      </c>
      <c r="I41" s="83">
        <v>2</v>
      </c>
      <c r="J41" s="83">
        <v>0</v>
      </c>
      <c r="K41" s="77">
        <f t="shared" si="0"/>
        <v>10</v>
      </c>
      <c r="L41" s="84">
        <f t="shared" si="1"/>
        <v>1</v>
      </c>
      <c r="M41" s="94"/>
      <c r="N41" s="109"/>
      <c r="O41" s="110"/>
    </row>
    <row r="42" spans="2:15" ht="15.75" thickBot="1" x14ac:dyDescent="0.3">
      <c r="B42" s="158"/>
      <c r="C42" s="85" t="s">
        <v>173</v>
      </c>
      <c r="D42" s="86">
        <v>1</v>
      </c>
      <c r="E42" s="86">
        <v>6</v>
      </c>
      <c r="F42" s="86">
        <v>2</v>
      </c>
      <c r="G42" s="86">
        <v>0</v>
      </c>
      <c r="H42" s="86">
        <v>1</v>
      </c>
      <c r="I42" s="86">
        <v>2</v>
      </c>
      <c r="J42" s="86">
        <v>0</v>
      </c>
      <c r="K42" s="87">
        <f t="shared" si="0"/>
        <v>11</v>
      </c>
      <c r="L42" s="88">
        <f t="shared" si="1"/>
        <v>1</v>
      </c>
      <c r="M42" s="95"/>
      <c r="N42" s="106">
        <f>SUM(K34:K42)</f>
        <v>155.5</v>
      </c>
      <c r="O42" s="111">
        <f>N42/9</f>
        <v>17.277777777777779</v>
      </c>
    </row>
    <row r="43" spans="2:15" x14ac:dyDescent="0.25">
      <c r="B43" s="159">
        <v>11</v>
      </c>
      <c r="C43" s="3" t="s">
        <v>177</v>
      </c>
      <c r="D43" s="80">
        <v>1</v>
      </c>
      <c r="E43" s="80">
        <v>9</v>
      </c>
      <c r="F43" s="80">
        <v>0</v>
      </c>
      <c r="G43" s="80">
        <v>0</v>
      </c>
      <c r="H43" s="80">
        <v>0</v>
      </c>
      <c r="I43" s="80">
        <v>0</v>
      </c>
      <c r="J43" s="80">
        <v>0</v>
      </c>
      <c r="K43" s="80">
        <f t="shared" si="0"/>
        <v>9</v>
      </c>
      <c r="L43" s="81">
        <f t="shared" si="1"/>
        <v>1</v>
      </c>
      <c r="M43" s="100"/>
      <c r="N43" s="109"/>
      <c r="O43" s="110"/>
    </row>
    <row r="44" spans="2:15" x14ac:dyDescent="0.25">
      <c r="B44" s="157"/>
      <c r="C44" s="3" t="s">
        <v>174</v>
      </c>
      <c r="D44" s="83">
        <v>1</v>
      </c>
      <c r="E44" s="83">
        <v>7</v>
      </c>
      <c r="F44" s="83">
        <v>0</v>
      </c>
      <c r="G44" s="83">
        <v>1</v>
      </c>
      <c r="H44" s="83">
        <v>0</v>
      </c>
      <c r="I44" s="83">
        <v>2</v>
      </c>
      <c r="J44" s="83">
        <v>0</v>
      </c>
      <c r="K44" s="77">
        <f t="shared" si="0"/>
        <v>10</v>
      </c>
      <c r="L44" s="84">
        <f t="shared" si="1"/>
        <v>1</v>
      </c>
      <c r="M44" s="94"/>
      <c r="N44" s="109"/>
      <c r="O44" s="110"/>
    </row>
    <row r="45" spans="2:15" x14ac:dyDescent="0.25">
      <c r="B45" s="157"/>
      <c r="C45" s="3" t="s">
        <v>176</v>
      </c>
      <c r="D45" s="83">
        <v>1</v>
      </c>
      <c r="E45" s="83">
        <v>14</v>
      </c>
      <c r="F45" s="83">
        <v>0</v>
      </c>
      <c r="G45" s="83">
        <v>1</v>
      </c>
      <c r="H45" s="83">
        <v>0</v>
      </c>
      <c r="I45" s="83">
        <v>4</v>
      </c>
      <c r="J45" s="83">
        <v>0</v>
      </c>
      <c r="K45" s="77">
        <f t="shared" si="0"/>
        <v>19</v>
      </c>
      <c r="L45" s="84">
        <f t="shared" si="1"/>
        <v>1</v>
      </c>
      <c r="M45" s="94"/>
      <c r="N45" s="109"/>
      <c r="O45" s="110"/>
    </row>
    <row r="46" spans="2:15" ht="15.75" thickBot="1" x14ac:dyDescent="0.3">
      <c r="B46" s="157"/>
      <c r="C46" s="119" t="s">
        <v>175</v>
      </c>
      <c r="D46" s="120">
        <v>5</v>
      </c>
      <c r="E46" s="120">
        <v>0.5</v>
      </c>
      <c r="F46" s="120">
        <v>0</v>
      </c>
      <c r="G46" s="120">
        <v>0</v>
      </c>
      <c r="H46" s="120">
        <v>2</v>
      </c>
      <c r="I46" s="120">
        <v>2</v>
      </c>
      <c r="J46" s="120">
        <v>4</v>
      </c>
      <c r="K46" s="120">
        <f t="shared" si="0"/>
        <v>42.5</v>
      </c>
      <c r="L46" s="121">
        <f t="shared" si="1"/>
        <v>2</v>
      </c>
      <c r="M46" s="94"/>
      <c r="N46" s="109"/>
      <c r="O46" s="110"/>
    </row>
    <row r="47" spans="2:15" ht="15.75" thickTop="1" x14ac:dyDescent="0.25">
      <c r="B47" s="157"/>
      <c r="C47" s="3" t="s">
        <v>169</v>
      </c>
      <c r="D47" s="83">
        <v>1</v>
      </c>
      <c r="E47" s="83">
        <v>11</v>
      </c>
      <c r="F47" s="83">
        <v>2</v>
      </c>
      <c r="G47" s="83">
        <v>1</v>
      </c>
      <c r="H47" s="83">
        <v>0</v>
      </c>
      <c r="I47" s="83">
        <v>2</v>
      </c>
      <c r="J47" s="83">
        <v>0</v>
      </c>
      <c r="K47" s="77">
        <f t="shared" si="0"/>
        <v>16</v>
      </c>
      <c r="L47" s="84">
        <f t="shared" si="1"/>
        <v>1</v>
      </c>
      <c r="M47" s="94"/>
      <c r="N47" s="109"/>
      <c r="O47" s="110"/>
    </row>
    <row r="48" spans="2:15" x14ac:dyDescent="0.25">
      <c r="B48" s="157"/>
      <c r="C48" s="3" t="s">
        <v>170</v>
      </c>
      <c r="D48" s="83">
        <v>1</v>
      </c>
      <c r="E48" s="83">
        <v>12</v>
      </c>
      <c r="F48" s="83">
        <v>2</v>
      </c>
      <c r="G48" s="83">
        <v>1</v>
      </c>
      <c r="H48" s="83">
        <v>1</v>
      </c>
      <c r="I48" s="83">
        <v>4</v>
      </c>
      <c r="J48" s="83">
        <v>0</v>
      </c>
      <c r="K48" s="77">
        <f t="shared" si="0"/>
        <v>20</v>
      </c>
      <c r="L48" s="84">
        <f t="shared" si="1"/>
        <v>2</v>
      </c>
      <c r="M48" s="94"/>
      <c r="N48" s="109"/>
      <c r="O48" s="110"/>
    </row>
    <row r="49" spans="2:15" x14ac:dyDescent="0.25">
      <c r="B49" s="157"/>
      <c r="C49" s="3" t="s">
        <v>171</v>
      </c>
      <c r="D49" s="83">
        <v>1</v>
      </c>
      <c r="E49" s="83">
        <v>12</v>
      </c>
      <c r="F49" s="83">
        <v>2</v>
      </c>
      <c r="G49" s="83">
        <v>1</v>
      </c>
      <c r="H49" s="83">
        <v>0</v>
      </c>
      <c r="I49" s="83">
        <v>2</v>
      </c>
      <c r="J49" s="83">
        <v>0</v>
      </c>
      <c r="K49" s="77">
        <f t="shared" si="0"/>
        <v>17</v>
      </c>
      <c r="L49" s="84">
        <f t="shared" si="1"/>
        <v>1</v>
      </c>
      <c r="M49" s="94"/>
      <c r="N49" s="109"/>
      <c r="O49" s="110"/>
    </row>
    <row r="50" spans="2:15" x14ac:dyDescent="0.25">
      <c r="B50" s="157"/>
      <c r="C50" s="3" t="s">
        <v>172</v>
      </c>
      <c r="D50" s="83">
        <v>1</v>
      </c>
      <c r="E50" s="83">
        <v>6</v>
      </c>
      <c r="F50" s="83">
        <v>2</v>
      </c>
      <c r="G50" s="83">
        <v>0</v>
      </c>
      <c r="H50" s="83">
        <v>0</v>
      </c>
      <c r="I50" s="83">
        <v>2</v>
      </c>
      <c r="J50" s="83">
        <v>0</v>
      </c>
      <c r="K50" s="77">
        <f t="shared" si="0"/>
        <v>10</v>
      </c>
      <c r="L50" s="84">
        <f t="shared" si="1"/>
        <v>1</v>
      </c>
      <c r="M50" s="94"/>
      <c r="N50" s="109"/>
      <c r="O50" s="110"/>
    </row>
    <row r="51" spans="2:15" ht="15.75" thickBot="1" x14ac:dyDescent="0.3">
      <c r="B51" s="158"/>
      <c r="C51" s="85" t="s">
        <v>173</v>
      </c>
      <c r="D51" s="86">
        <v>1</v>
      </c>
      <c r="E51" s="86">
        <v>6</v>
      </c>
      <c r="F51" s="86">
        <v>2</v>
      </c>
      <c r="G51" s="86">
        <v>1</v>
      </c>
      <c r="H51" s="86">
        <v>1</v>
      </c>
      <c r="I51" s="86">
        <v>2</v>
      </c>
      <c r="J51" s="86">
        <v>0</v>
      </c>
      <c r="K51" s="87">
        <f t="shared" ref="K51:K94" si="2">D51*(SUM(E51:J51))</f>
        <v>12</v>
      </c>
      <c r="L51" s="88">
        <f t="shared" si="1"/>
        <v>1</v>
      </c>
      <c r="M51" s="95"/>
      <c r="N51" s="106">
        <f>SUM(K43:K51)</f>
        <v>155.5</v>
      </c>
      <c r="O51" s="111">
        <f>N51/9</f>
        <v>17.277777777777779</v>
      </c>
    </row>
    <row r="52" spans="2:15" x14ac:dyDescent="0.25">
      <c r="B52" s="159">
        <v>13</v>
      </c>
      <c r="C52" s="3" t="s">
        <v>177</v>
      </c>
      <c r="D52" s="80">
        <v>1</v>
      </c>
      <c r="E52" s="80">
        <v>9</v>
      </c>
      <c r="F52" s="80">
        <v>0</v>
      </c>
      <c r="G52" s="80">
        <v>0</v>
      </c>
      <c r="H52" s="80">
        <v>0</v>
      </c>
      <c r="I52" s="80">
        <v>0</v>
      </c>
      <c r="J52" s="80">
        <v>0</v>
      </c>
      <c r="K52" s="80">
        <f t="shared" si="2"/>
        <v>9</v>
      </c>
      <c r="L52" s="81">
        <f t="shared" si="1"/>
        <v>1</v>
      </c>
      <c r="M52" s="100"/>
      <c r="N52" s="109"/>
      <c r="O52" s="110"/>
    </row>
    <row r="53" spans="2:15" x14ac:dyDescent="0.25">
      <c r="B53" s="157"/>
      <c r="C53" s="3" t="s">
        <v>174</v>
      </c>
      <c r="D53" s="83">
        <v>1</v>
      </c>
      <c r="E53" s="83">
        <v>7</v>
      </c>
      <c r="F53" s="83">
        <v>0</v>
      </c>
      <c r="G53" s="83">
        <v>1</v>
      </c>
      <c r="H53" s="83">
        <v>0</v>
      </c>
      <c r="I53" s="83">
        <v>4</v>
      </c>
      <c r="J53" s="83">
        <v>0</v>
      </c>
      <c r="K53" s="77">
        <f t="shared" si="2"/>
        <v>12</v>
      </c>
      <c r="L53" s="84">
        <f t="shared" si="1"/>
        <v>1</v>
      </c>
      <c r="M53" s="94"/>
      <c r="N53" s="109"/>
      <c r="O53" s="110"/>
    </row>
    <row r="54" spans="2:15" x14ac:dyDescent="0.25">
      <c r="B54" s="157"/>
      <c r="C54" s="3" t="s">
        <v>176</v>
      </c>
      <c r="D54" s="83">
        <v>1</v>
      </c>
      <c r="E54" s="83">
        <v>14</v>
      </c>
      <c r="F54" s="83">
        <v>0</v>
      </c>
      <c r="G54" s="83">
        <v>1</v>
      </c>
      <c r="H54" s="83">
        <v>0</v>
      </c>
      <c r="I54" s="83">
        <v>4</v>
      </c>
      <c r="J54" s="83">
        <v>0</v>
      </c>
      <c r="K54" s="77">
        <f t="shared" si="2"/>
        <v>19</v>
      </c>
      <c r="L54" s="84">
        <f t="shared" si="1"/>
        <v>1</v>
      </c>
      <c r="M54" s="94"/>
      <c r="N54" s="109"/>
      <c r="O54" s="110"/>
    </row>
    <row r="55" spans="2:15" ht="15.75" thickBot="1" x14ac:dyDescent="0.3">
      <c r="B55" s="157"/>
      <c r="C55" s="119" t="s">
        <v>175</v>
      </c>
      <c r="D55" s="120">
        <v>5</v>
      </c>
      <c r="E55" s="120">
        <v>0.5</v>
      </c>
      <c r="F55" s="120">
        <v>0</v>
      </c>
      <c r="G55" s="120">
        <v>0</v>
      </c>
      <c r="H55" s="120">
        <v>1</v>
      </c>
      <c r="I55" s="120">
        <v>2</v>
      </c>
      <c r="J55" s="120">
        <v>4</v>
      </c>
      <c r="K55" s="120">
        <f t="shared" si="2"/>
        <v>37.5</v>
      </c>
      <c r="L55" s="121">
        <f t="shared" si="1"/>
        <v>2</v>
      </c>
      <c r="M55" s="94"/>
      <c r="N55" s="109"/>
      <c r="O55" s="110"/>
    </row>
    <row r="56" spans="2:15" ht="15.75" thickTop="1" x14ac:dyDescent="0.25">
      <c r="B56" s="157"/>
      <c r="C56" s="3" t="s">
        <v>169</v>
      </c>
      <c r="D56" s="83">
        <v>1</v>
      </c>
      <c r="E56" s="83">
        <v>11</v>
      </c>
      <c r="F56" s="83">
        <v>2</v>
      </c>
      <c r="G56" s="83">
        <v>2</v>
      </c>
      <c r="H56" s="83">
        <v>0</v>
      </c>
      <c r="I56" s="83">
        <v>4</v>
      </c>
      <c r="J56" s="83">
        <v>0</v>
      </c>
      <c r="K56" s="77">
        <f t="shared" si="2"/>
        <v>19</v>
      </c>
      <c r="L56" s="84">
        <f t="shared" si="1"/>
        <v>1</v>
      </c>
      <c r="M56" s="94"/>
      <c r="N56" s="109"/>
      <c r="O56" s="110"/>
    </row>
    <row r="57" spans="2:15" x14ac:dyDescent="0.25">
      <c r="B57" s="157"/>
      <c r="C57" s="3" t="s">
        <v>170</v>
      </c>
      <c r="D57" s="83">
        <v>1</v>
      </c>
      <c r="E57" s="83">
        <v>12</v>
      </c>
      <c r="F57" s="83">
        <v>4</v>
      </c>
      <c r="G57" s="83">
        <v>2</v>
      </c>
      <c r="H57" s="83">
        <v>1</v>
      </c>
      <c r="I57" s="83">
        <v>4</v>
      </c>
      <c r="J57" s="83">
        <v>0</v>
      </c>
      <c r="K57" s="77">
        <f t="shared" si="2"/>
        <v>23</v>
      </c>
      <c r="L57" s="84">
        <f t="shared" ref="L57:L104" si="3">IF(K57=0,"",IF(K57&lt;20,1,IF(K57&lt;50,2,IF(K57&lt;100,3,IF(K57&gt;99.99,4)))))</f>
        <v>2</v>
      </c>
      <c r="M57" s="94"/>
      <c r="N57" s="109"/>
      <c r="O57" s="110"/>
    </row>
    <row r="58" spans="2:15" x14ac:dyDescent="0.25">
      <c r="B58" s="157"/>
      <c r="C58" s="3" t="s">
        <v>171</v>
      </c>
      <c r="D58" s="83">
        <v>1</v>
      </c>
      <c r="E58" s="83">
        <v>12</v>
      </c>
      <c r="F58" s="83">
        <v>2</v>
      </c>
      <c r="G58" s="83">
        <v>2</v>
      </c>
      <c r="H58" s="83">
        <v>0</v>
      </c>
      <c r="I58" s="83">
        <v>2</v>
      </c>
      <c r="J58" s="83">
        <v>0</v>
      </c>
      <c r="K58" s="77">
        <f t="shared" si="2"/>
        <v>18</v>
      </c>
      <c r="L58" s="84">
        <f t="shared" si="3"/>
        <v>1</v>
      </c>
      <c r="M58" s="94"/>
      <c r="N58" s="109"/>
      <c r="O58" s="110"/>
    </row>
    <row r="59" spans="2:15" x14ac:dyDescent="0.25">
      <c r="B59" s="157"/>
      <c r="C59" s="3" t="s">
        <v>172</v>
      </c>
      <c r="D59" s="83">
        <v>1</v>
      </c>
      <c r="E59" s="83">
        <v>6</v>
      </c>
      <c r="F59" s="83">
        <v>2</v>
      </c>
      <c r="G59" s="83">
        <v>0</v>
      </c>
      <c r="H59" s="83">
        <v>0</v>
      </c>
      <c r="I59" s="83">
        <v>2</v>
      </c>
      <c r="J59" s="83">
        <v>0</v>
      </c>
      <c r="K59" s="77">
        <f t="shared" si="2"/>
        <v>10</v>
      </c>
      <c r="L59" s="84">
        <f t="shared" si="3"/>
        <v>1</v>
      </c>
      <c r="M59" s="94"/>
      <c r="N59" s="109"/>
      <c r="O59" s="110"/>
    </row>
    <row r="60" spans="2:15" ht="15.75" thickBot="1" x14ac:dyDescent="0.3">
      <c r="B60" s="158"/>
      <c r="C60" s="85" t="s">
        <v>173</v>
      </c>
      <c r="D60" s="86">
        <v>1</v>
      </c>
      <c r="E60" s="86">
        <v>6</v>
      </c>
      <c r="F60" s="86">
        <v>2</v>
      </c>
      <c r="G60" s="86">
        <v>0</v>
      </c>
      <c r="H60" s="86">
        <v>0</v>
      </c>
      <c r="I60" s="86">
        <v>4</v>
      </c>
      <c r="J60" s="86">
        <v>0</v>
      </c>
      <c r="K60" s="87">
        <f t="shared" si="2"/>
        <v>12</v>
      </c>
      <c r="L60" s="88">
        <f t="shared" si="3"/>
        <v>1</v>
      </c>
      <c r="M60" s="95"/>
      <c r="N60" s="106">
        <f>SUM(K52:K60)</f>
        <v>159.5</v>
      </c>
      <c r="O60" s="111">
        <f>N60/9</f>
        <v>17.722222222222221</v>
      </c>
    </row>
    <row r="61" spans="2:15" x14ac:dyDescent="0.25">
      <c r="B61" s="159">
        <v>14</v>
      </c>
      <c r="C61" s="3" t="s">
        <v>177</v>
      </c>
      <c r="D61" s="80">
        <v>1</v>
      </c>
      <c r="E61" s="80">
        <v>9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f t="shared" si="2"/>
        <v>9</v>
      </c>
      <c r="L61" s="81">
        <f t="shared" si="3"/>
        <v>1</v>
      </c>
      <c r="M61" s="100"/>
      <c r="N61" s="109"/>
      <c r="O61" s="110"/>
    </row>
    <row r="62" spans="2:15" x14ac:dyDescent="0.25">
      <c r="B62" s="157"/>
      <c r="C62" s="3" t="s">
        <v>174</v>
      </c>
      <c r="D62" s="83">
        <v>1</v>
      </c>
      <c r="E62" s="83">
        <v>7</v>
      </c>
      <c r="F62" s="83">
        <v>0</v>
      </c>
      <c r="G62" s="83">
        <v>1</v>
      </c>
      <c r="H62" s="83">
        <v>0</v>
      </c>
      <c r="I62" s="83">
        <v>2</v>
      </c>
      <c r="J62" s="83">
        <v>0</v>
      </c>
      <c r="K62" s="77">
        <f t="shared" si="2"/>
        <v>10</v>
      </c>
      <c r="L62" s="84">
        <f t="shared" si="3"/>
        <v>1</v>
      </c>
      <c r="M62" s="94"/>
      <c r="N62" s="109"/>
      <c r="O62" s="110"/>
    </row>
    <row r="63" spans="2:15" x14ac:dyDescent="0.25">
      <c r="B63" s="157"/>
      <c r="C63" s="3" t="s">
        <v>176</v>
      </c>
      <c r="D63" s="83">
        <v>1</v>
      </c>
      <c r="E63" s="83">
        <v>14</v>
      </c>
      <c r="F63" s="83">
        <v>0</v>
      </c>
      <c r="G63" s="83">
        <v>1</v>
      </c>
      <c r="H63" s="83">
        <v>0</v>
      </c>
      <c r="I63" s="83">
        <v>4</v>
      </c>
      <c r="J63" s="83">
        <v>0</v>
      </c>
      <c r="K63" s="77">
        <f t="shared" si="2"/>
        <v>19</v>
      </c>
      <c r="L63" s="84">
        <f t="shared" si="3"/>
        <v>1</v>
      </c>
      <c r="M63" s="94"/>
      <c r="N63" s="109"/>
      <c r="O63" s="110"/>
    </row>
    <row r="64" spans="2:15" ht="15.75" thickBot="1" x14ac:dyDescent="0.3">
      <c r="B64" s="157"/>
      <c r="C64" s="119" t="s">
        <v>175</v>
      </c>
      <c r="D64" s="120">
        <v>5</v>
      </c>
      <c r="E64" s="120">
        <v>0.5</v>
      </c>
      <c r="F64" s="120">
        <v>0</v>
      </c>
      <c r="G64" s="120">
        <v>0</v>
      </c>
      <c r="H64" s="120">
        <v>2</v>
      </c>
      <c r="I64" s="120">
        <v>4</v>
      </c>
      <c r="J64" s="120">
        <v>4</v>
      </c>
      <c r="K64" s="120">
        <f t="shared" si="2"/>
        <v>52.5</v>
      </c>
      <c r="L64" s="121">
        <f t="shared" si="3"/>
        <v>3</v>
      </c>
      <c r="M64" s="94"/>
      <c r="N64" s="109"/>
      <c r="O64" s="110"/>
    </row>
    <row r="65" spans="2:15" ht="15.75" thickTop="1" x14ac:dyDescent="0.25">
      <c r="B65" s="157"/>
      <c r="C65" s="3" t="s">
        <v>169</v>
      </c>
      <c r="D65" s="83">
        <v>1</v>
      </c>
      <c r="E65" s="83">
        <v>11</v>
      </c>
      <c r="F65" s="83">
        <v>2</v>
      </c>
      <c r="G65" s="83">
        <v>1</v>
      </c>
      <c r="H65" s="83">
        <v>0</v>
      </c>
      <c r="I65" s="83">
        <v>2</v>
      </c>
      <c r="J65" s="83">
        <v>0</v>
      </c>
      <c r="K65" s="77">
        <f t="shared" si="2"/>
        <v>16</v>
      </c>
      <c r="L65" s="84">
        <f t="shared" si="3"/>
        <v>1</v>
      </c>
      <c r="M65" s="94"/>
      <c r="N65" s="109"/>
      <c r="O65" s="110"/>
    </row>
    <row r="66" spans="2:15" x14ac:dyDescent="0.25">
      <c r="B66" s="157"/>
      <c r="C66" s="3" t="s">
        <v>170</v>
      </c>
      <c r="D66" s="83">
        <v>1</v>
      </c>
      <c r="E66" s="83">
        <v>12</v>
      </c>
      <c r="F66" s="83">
        <v>2</v>
      </c>
      <c r="G66" s="83">
        <v>1</v>
      </c>
      <c r="H66" s="83">
        <v>1</v>
      </c>
      <c r="I66" s="83">
        <v>4</v>
      </c>
      <c r="J66" s="83">
        <v>0</v>
      </c>
      <c r="K66" s="77">
        <f t="shared" si="2"/>
        <v>20</v>
      </c>
      <c r="L66" s="84">
        <f t="shared" si="3"/>
        <v>2</v>
      </c>
      <c r="M66" s="94"/>
      <c r="N66" s="109"/>
      <c r="O66" s="110"/>
    </row>
    <row r="67" spans="2:15" x14ac:dyDescent="0.25">
      <c r="B67" s="157"/>
      <c r="C67" s="3" t="s">
        <v>171</v>
      </c>
      <c r="D67" s="83">
        <v>1</v>
      </c>
      <c r="E67" s="83">
        <v>12</v>
      </c>
      <c r="F67" s="83">
        <v>2</v>
      </c>
      <c r="G67" s="83">
        <v>1</v>
      </c>
      <c r="H67" s="83">
        <v>0</v>
      </c>
      <c r="I67" s="83">
        <v>2</v>
      </c>
      <c r="J67" s="83">
        <v>0</v>
      </c>
      <c r="K67" s="77">
        <f t="shared" si="2"/>
        <v>17</v>
      </c>
      <c r="L67" s="84">
        <f t="shared" si="3"/>
        <v>1</v>
      </c>
      <c r="M67" s="94"/>
      <c r="N67" s="109"/>
      <c r="O67" s="110"/>
    </row>
    <row r="68" spans="2:15" x14ac:dyDescent="0.25">
      <c r="B68" s="157"/>
      <c r="C68" s="3" t="s">
        <v>172</v>
      </c>
      <c r="D68" s="83">
        <v>1</v>
      </c>
      <c r="E68" s="83">
        <v>6</v>
      </c>
      <c r="F68" s="83">
        <v>2</v>
      </c>
      <c r="G68" s="83">
        <v>1</v>
      </c>
      <c r="H68" s="83">
        <v>0</v>
      </c>
      <c r="I68" s="83">
        <v>4</v>
      </c>
      <c r="J68" s="83">
        <v>0</v>
      </c>
      <c r="K68" s="77">
        <f t="shared" si="2"/>
        <v>13</v>
      </c>
      <c r="L68" s="84">
        <f t="shared" si="3"/>
        <v>1</v>
      </c>
      <c r="M68" s="94"/>
      <c r="N68" s="109"/>
      <c r="O68" s="110"/>
    </row>
    <row r="69" spans="2:15" ht="15.75" thickBot="1" x14ac:dyDescent="0.3">
      <c r="B69" s="158"/>
      <c r="C69" s="85" t="s">
        <v>173</v>
      </c>
      <c r="D69" s="86">
        <v>1</v>
      </c>
      <c r="E69" s="86">
        <v>6</v>
      </c>
      <c r="F69" s="86">
        <v>2</v>
      </c>
      <c r="G69" s="86">
        <v>1</v>
      </c>
      <c r="H69" s="86">
        <v>0</v>
      </c>
      <c r="I69" s="86">
        <v>2</v>
      </c>
      <c r="J69" s="86">
        <v>0</v>
      </c>
      <c r="K69" s="87">
        <f t="shared" si="2"/>
        <v>11</v>
      </c>
      <c r="L69" s="88">
        <f t="shared" si="3"/>
        <v>1</v>
      </c>
      <c r="M69" s="95"/>
      <c r="N69" s="106">
        <f>SUM(K61:K69)</f>
        <v>167.5</v>
      </c>
      <c r="O69" s="111">
        <f>N69/9</f>
        <v>18.611111111111111</v>
      </c>
    </row>
    <row r="70" spans="2:15" x14ac:dyDescent="0.25">
      <c r="B70" s="159">
        <v>15</v>
      </c>
      <c r="C70" s="3" t="s">
        <v>177</v>
      </c>
      <c r="D70" s="80">
        <v>1</v>
      </c>
      <c r="E70" s="80">
        <v>9</v>
      </c>
      <c r="F70" s="80">
        <v>0</v>
      </c>
      <c r="G70" s="80">
        <v>0</v>
      </c>
      <c r="H70" s="80">
        <v>0</v>
      </c>
      <c r="I70" s="80">
        <v>0</v>
      </c>
      <c r="J70" s="80">
        <v>0</v>
      </c>
      <c r="K70" s="80">
        <f t="shared" si="2"/>
        <v>9</v>
      </c>
      <c r="L70" s="81">
        <f t="shared" si="3"/>
        <v>1</v>
      </c>
      <c r="M70" s="99"/>
      <c r="N70" s="109"/>
      <c r="O70" s="110"/>
    </row>
    <row r="71" spans="2:15" x14ac:dyDescent="0.25">
      <c r="B71" s="157"/>
      <c r="C71" s="3" t="s">
        <v>174</v>
      </c>
      <c r="D71" s="83">
        <v>1</v>
      </c>
      <c r="E71" s="83">
        <v>7</v>
      </c>
      <c r="F71" s="83">
        <v>2</v>
      </c>
      <c r="G71" s="83">
        <v>2</v>
      </c>
      <c r="H71" s="83">
        <v>0</v>
      </c>
      <c r="I71" s="83">
        <v>4</v>
      </c>
      <c r="J71" s="83">
        <v>0</v>
      </c>
      <c r="K71" s="77">
        <f t="shared" si="2"/>
        <v>15</v>
      </c>
      <c r="L71" s="84">
        <f t="shared" si="3"/>
        <v>1</v>
      </c>
      <c r="M71" s="94"/>
      <c r="N71" s="109"/>
      <c r="O71" s="110"/>
    </row>
    <row r="72" spans="2:15" x14ac:dyDescent="0.25">
      <c r="B72" s="157"/>
      <c r="C72" s="3" t="s">
        <v>176</v>
      </c>
      <c r="D72" s="83">
        <v>1</v>
      </c>
      <c r="E72" s="83">
        <v>14</v>
      </c>
      <c r="F72" s="83">
        <v>0</v>
      </c>
      <c r="G72" s="83">
        <v>1</v>
      </c>
      <c r="H72" s="83">
        <v>0</v>
      </c>
      <c r="I72" s="83">
        <v>4</v>
      </c>
      <c r="J72" s="83">
        <v>0</v>
      </c>
      <c r="K72" s="77">
        <f t="shared" si="2"/>
        <v>19</v>
      </c>
      <c r="L72" s="84">
        <f t="shared" si="3"/>
        <v>1</v>
      </c>
      <c r="M72" s="94"/>
      <c r="N72" s="109"/>
      <c r="O72" s="110"/>
    </row>
    <row r="73" spans="2:15" ht="15.75" thickBot="1" x14ac:dyDescent="0.3">
      <c r="B73" s="157"/>
      <c r="C73" s="119" t="s">
        <v>175</v>
      </c>
      <c r="D73" s="120">
        <v>5</v>
      </c>
      <c r="E73" s="120">
        <v>0.5</v>
      </c>
      <c r="F73" s="120">
        <v>0</v>
      </c>
      <c r="G73" s="120">
        <v>0</v>
      </c>
      <c r="H73" s="120">
        <v>1</v>
      </c>
      <c r="I73" s="120">
        <v>2</v>
      </c>
      <c r="J73" s="120">
        <v>4</v>
      </c>
      <c r="K73" s="120">
        <f t="shared" si="2"/>
        <v>37.5</v>
      </c>
      <c r="L73" s="121">
        <f t="shared" si="3"/>
        <v>2</v>
      </c>
      <c r="M73" s="94"/>
      <c r="N73" s="109"/>
      <c r="O73" s="110"/>
    </row>
    <row r="74" spans="2:15" ht="15.75" thickTop="1" x14ac:dyDescent="0.25">
      <c r="B74" s="157"/>
      <c r="C74" s="3" t="s">
        <v>169</v>
      </c>
      <c r="D74" s="83">
        <v>1</v>
      </c>
      <c r="E74" s="83">
        <v>11</v>
      </c>
      <c r="F74" s="83">
        <v>2</v>
      </c>
      <c r="G74" s="83">
        <v>1</v>
      </c>
      <c r="H74" s="83">
        <v>0</v>
      </c>
      <c r="I74" s="83">
        <v>4</v>
      </c>
      <c r="J74" s="83">
        <v>0</v>
      </c>
      <c r="K74" s="77">
        <f t="shared" si="2"/>
        <v>18</v>
      </c>
      <c r="L74" s="84">
        <f t="shared" si="3"/>
        <v>1</v>
      </c>
      <c r="M74" s="94"/>
      <c r="N74" s="109"/>
      <c r="O74" s="110"/>
    </row>
    <row r="75" spans="2:15" x14ac:dyDescent="0.25">
      <c r="B75" s="157"/>
      <c r="C75" s="3" t="s">
        <v>170</v>
      </c>
      <c r="D75" s="83">
        <v>1</v>
      </c>
      <c r="E75" s="83">
        <v>12</v>
      </c>
      <c r="F75" s="83">
        <v>2</v>
      </c>
      <c r="G75" s="83">
        <v>1</v>
      </c>
      <c r="H75" s="83">
        <v>1</v>
      </c>
      <c r="I75" s="83">
        <v>2</v>
      </c>
      <c r="J75" s="83">
        <v>0</v>
      </c>
      <c r="K75" s="77">
        <f t="shared" si="2"/>
        <v>18</v>
      </c>
      <c r="L75" s="84">
        <f t="shared" si="3"/>
        <v>1</v>
      </c>
      <c r="M75" s="94"/>
      <c r="N75" s="109"/>
      <c r="O75" s="110"/>
    </row>
    <row r="76" spans="2:15" x14ac:dyDescent="0.25">
      <c r="B76" s="157"/>
      <c r="C76" s="3" t="s">
        <v>171</v>
      </c>
      <c r="D76" s="83">
        <v>1</v>
      </c>
      <c r="E76" s="83">
        <v>12</v>
      </c>
      <c r="F76" s="83">
        <v>2</v>
      </c>
      <c r="G76" s="83">
        <v>1</v>
      </c>
      <c r="H76" s="83">
        <v>0</v>
      </c>
      <c r="I76" s="83">
        <v>2</v>
      </c>
      <c r="J76" s="83">
        <v>0</v>
      </c>
      <c r="K76" s="77">
        <f t="shared" si="2"/>
        <v>17</v>
      </c>
      <c r="L76" s="84">
        <f t="shared" si="3"/>
        <v>1</v>
      </c>
      <c r="M76" s="94"/>
      <c r="N76" s="109"/>
      <c r="O76" s="110"/>
    </row>
    <row r="77" spans="2:15" x14ac:dyDescent="0.25">
      <c r="B77" s="157"/>
      <c r="C77" s="3" t="s">
        <v>172</v>
      </c>
      <c r="D77" s="83">
        <v>1</v>
      </c>
      <c r="E77" s="83">
        <v>6</v>
      </c>
      <c r="F77" s="83">
        <v>2</v>
      </c>
      <c r="G77" s="83">
        <v>0</v>
      </c>
      <c r="H77" s="83">
        <v>0</v>
      </c>
      <c r="I77" s="83">
        <v>4</v>
      </c>
      <c r="J77" s="83">
        <v>0</v>
      </c>
      <c r="K77" s="77">
        <f t="shared" si="2"/>
        <v>12</v>
      </c>
      <c r="L77" s="84">
        <f t="shared" si="3"/>
        <v>1</v>
      </c>
      <c r="M77" s="94"/>
      <c r="N77" s="109"/>
      <c r="O77" s="110"/>
    </row>
    <row r="78" spans="2:15" ht="15.75" thickBot="1" x14ac:dyDescent="0.3">
      <c r="B78" s="158"/>
      <c r="C78" s="85" t="s">
        <v>173</v>
      </c>
      <c r="D78" s="86">
        <v>1</v>
      </c>
      <c r="E78" s="86">
        <v>6</v>
      </c>
      <c r="F78" s="86">
        <v>2</v>
      </c>
      <c r="G78" s="86">
        <v>0</v>
      </c>
      <c r="H78" s="86">
        <v>0</v>
      </c>
      <c r="I78" s="86">
        <v>4</v>
      </c>
      <c r="J78" s="86">
        <v>0</v>
      </c>
      <c r="K78" s="87">
        <f t="shared" si="2"/>
        <v>12</v>
      </c>
      <c r="L78" s="88">
        <f t="shared" si="3"/>
        <v>1</v>
      </c>
      <c r="M78" s="101"/>
      <c r="N78" s="106">
        <f>SUM(K70:K78)</f>
        <v>157.5</v>
      </c>
      <c r="O78" s="111">
        <f>N78/9</f>
        <v>17.5</v>
      </c>
    </row>
    <row r="79" spans="2:15" x14ac:dyDescent="0.25">
      <c r="B79" s="159">
        <v>17</v>
      </c>
      <c r="C79" s="3" t="s">
        <v>177</v>
      </c>
      <c r="D79" s="80">
        <v>1</v>
      </c>
      <c r="E79" s="80">
        <v>9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f t="shared" si="2"/>
        <v>9</v>
      </c>
      <c r="L79" s="81">
        <f t="shared" si="3"/>
        <v>1</v>
      </c>
      <c r="M79" s="100"/>
      <c r="N79" s="109"/>
      <c r="O79" s="110"/>
    </row>
    <row r="80" spans="2:15" x14ac:dyDescent="0.25">
      <c r="B80" s="157"/>
      <c r="C80" s="3" t="s">
        <v>174</v>
      </c>
      <c r="D80" s="83">
        <v>1</v>
      </c>
      <c r="E80" s="83">
        <v>7</v>
      </c>
      <c r="F80" s="83">
        <v>2</v>
      </c>
      <c r="G80" s="83">
        <v>2</v>
      </c>
      <c r="H80" s="83">
        <v>0</v>
      </c>
      <c r="I80" s="83">
        <v>4</v>
      </c>
      <c r="J80" s="83">
        <v>0</v>
      </c>
      <c r="K80" s="77">
        <f t="shared" si="2"/>
        <v>15</v>
      </c>
      <c r="L80" s="84">
        <f t="shared" si="3"/>
        <v>1</v>
      </c>
      <c r="M80" s="94"/>
      <c r="N80" s="109"/>
      <c r="O80" s="110"/>
    </row>
    <row r="81" spans="2:15" x14ac:dyDescent="0.25">
      <c r="B81" s="157"/>
      <c r="C81" s="3" t="s">
        <v>176</v>
      </c>
      <c r="D81" s="83">
        <v>1</v>
      </c>
      <c r="E81" s="83">
        <v>14</v>
      </c>
      <c r="F81" s="83">
        <v>0</v>
      </c>
      <c r="G81" s="83">
        <v>1</v>
      </c>
      <c r="H81" s="83">
        <v>0</v>
      </c>
      <c r="I81" s="83">
        <v>4</v>
      </c>
      <c r="J81" s="83">
        <v>0</v>
      </c>
      <c r="K81" s="77">
        <f t="shared" si="2"/>
        <v>19</v>
      </c>
      <c r="L81" s="84">
        <f t="shared" si="3"/>
        <v>1</v>
      </c>
      <c r="M81" s="94"/>
      <c r="N81" s="109"/>
      <c r="O81" s="110"/>
    </row>
    <row r="82" spans="2:15" ht="15.75" thickBot="1" x14ac:dyDescent="0.3">
      <c r="B82" s="157"/>
      <c r="C82" s="119" t="s">
        <v>175</v>
      </c>
      <c r="D82" s="120">
        <v>5</v>
      </c>
      <c r="E82" s="120">
        <v>0.5</v>
      </c>
      <c r="F82" s="120">
        <v>0</v>
      </c>
      <c r="G82" s="120">
        <v>0</v>
      </c>
      <c r="H82" s="120">
        <v>1</v>
      </c>
      <c r="I82" s="120">
        <v>2</v>
      </c>
      <c r="J82" s="120">
        <v>4</v>
      </c>
      <c r="K82" s="120">
        <f t="shared" si="2"/>
        <v>37.5</v>
      </c>
      <c r="L82" s="121">
        <f t="shared" si="3"/>
        <v>2</v>
      </c>
      <c r="M82" s="94"/>
      <c r="N82" s="109"/>
      <c r="O82" s="110"/>
    </row>
    <row r="83" spans="2:15" ht="15.75" thickTop="1" x14ac:dyDescent="0.25">
      <c r="B83" s="157"/>
      <c r="C83" s="3" t="s">
        <v>169</v>
      </c>
      <c r="D83" s="83">
        <v>1</v>
      </c>
      <c r="E83" s="83">
        <v>11</v>
      </c>
      <c r="F83" s="83">
        <v>2</v>
      </c>
      <c r="G83" s="83">
        <v>1</v>
      </c>
      <c r="H83" s="83">
        <v>0</v>
      </c>
      <c r="I83" s="83">
        <v>4</v>
      </c>
      <c r="J83" s="83">
        <v>0</v>
      </c>
      <c r="K83" s="77">
        <f t="shared" si="2"/>
        <v>18</v>
      </c>
      <c r="L83" s="84">
        <f t="shared" si="3"/>
        <v>1</v>
      </c>
      <c r="M83" s="94"/>
      <c r="N83" s="109"/>
      <c r="O83" s="110"/>
    </row>
    <row r="84" spans="2:15" x14ac:dyDescent="0.25">
      <c r="B84" s="157"/>
      <c r="C84" s="3" t="s">
        <v>170</v>
      </c>
      <c r="D84" s="83">
        <v>1</v>
      </c>
      <c r="E84" s="83">
        <v>12</v>
      </c>
      <c r="F84" s="83">
        <v>2</v>
      </c>
      <c r="G84" s="83">
        <v>3</v>
      </c>
      <c r="H84" s="83">
        <v>1</v>
      </c>
      <c r="I84" s="83">
        <v>2</v>
      </c>
      <c r="J84" s="83">
        <v>0</v>
      </c>
      <c r="K84" s="77">
        <f t="shared" si="2"/>
        <v>20</v>
      </c>
      <c r="L84" s="84">
        <f t="shared" si="3"/>
        <v>2</v>
      </c>
      <c r="M84" s="94"/>
      <c r="N84" s="109"/>
      <c r="O84" s="110"/>
    </row>
    <row r="85" spans="2:15" x14ac:dyDescent="0.25">
      <c r="B85" s="157"/>
      <c r="C85" s="3" t="s">
        <v>171</v>
      </c>
      <c r="D85" s="83">
        <v>1</v>
      </c>
      <c r="E85" s="83">
        <v>12</v>
      </c>
      <c r="F85" s="83">
        <v>2</v>
      </c>
      <c r="G85" s="83">
        <v>3</v>
      </c>
      <c r="H85" s="83">
        <v>0</v>
      </c>
      <c r="I85" s="83">
        <v>2</v>
      </c>
      <c r="J85" s="83">
        <v>0</v>
      </c>
      <c r="K85" s="77">
        <f t="shared" si="2"/>
        <v>19</v>
      </c>
      <c r="L85" s="84">
        <f t="shared" si="3"/>
        <v>1</v>
      </c>
      <c r="M85" s="94"/>
      <c r="N85" s="109"/>
      <c r="O85" s="110"/>
    </row>
    <row r="86" spans="2:15" x14ac:dyDescent="0.25">
      <c r="B86" s="157"/>
      <c r="C86" s="3" t="s">
        <v>172</v>
      </c>
      <c r="D86" s="83">
        <v>1</v>
      </c>
      <c r="E86" s="83">
        <v>6</v>
      </c>
      <c r="F86" s="83">
        <v>2</v>
      </c>
      <c r="G86" s="83">
        <v>1</v>
      </c>
      <c r="H86" s="83">
        <v>0</v>
      </c>
      <c r="I86" s="83">
        <v>4</v>
      </c>
      <c r="J86" s="83">
        <v>0</v>
      </c>
      <c r="K86" s="77">
        <f t="shared" si="2"/>
        <v>13</v>
      </c>
      <c r="L86" s="84">
        <f t="shared" si="3"/>
        <v>1</v>
      </c>
      <c r="M86" s="94"/>
      <c r="N86" s="109"/>
      <c r="O86" s="110"/>
    </row>
    <row r="87" spans="2:15" ht="15.75" thickBot="1" x14ac:dyDescent="0.3">
      <c r="B87" s="158"/>
      <c r="C87" s="85" t="s">
        <v>173</v>
      </c>
      <c r="D87" s="86">
        <v>1</v>
      </c>
      <c r="E87" s="86">
        <v>6</v>
      </c>
      <c r="F87" s="86">
        <v>2</v>
      </c>
      <c r="G87" s="86">
        <v>1</v>
      </c>
      <c r="H87" s="86">
        <v>0</v>
      </c>
      <c r="I87" s="86">
        <v>4</v>
      </c>
      <c r="J87" s="86">
        <v>0</v>
      </c>
      <c r="K87" s="87">
        <f t="shared" si="2"/>
        <v>13</v>
      </c>
      <c r="L87" s="88">
        <f t="shared" si="3"/>
        <v>1</v>
      </c>
      <c r="M87" s="95"/>
      <c r="N87" s="106">
        <f>SUM(K79:K87)</f>
        <v>163.5</v>
      </c>
      <c r="O87" s="111">
        <f>N87/9</f>
        <v>18.166666666666668</v>
      </c>
    </row>
    <row r="88" spans="2:15" x14ac:dyDescent="0.25">
      <c r="B88" s="159">
        <v>19</v>
      </c>
      <c r="C88" s="3" t="s">
        <v>177</v>
      </c>
      <c r="D88" s="80">
        <v>1</v>
      </c>
      <c r="E88" s="80">
        <v>9</v>
      </c>
      <c r="F88" s="80">
        <v>0</v>
      </c>
      <c r="G88" s="80">
        <v>0</v>
      </c>
      <c r="H88" s="80">
        <v>0</v>
      </c>
      <c r="I88" s="80">
        <v>0</v>
      </c>
      <c r="J88" s="80">
        <v>0</v>
      </c>
      <c r="K88" s="80">
        <f t="shared" si="2"/>
        <v>9</v>
      </c>
      <c r="L88" s="81">
        <f t="shared" si="3"/>
        <v>1</v>
      </c>
      <c r="M88" s="100"/>
      <c r="N88" s="109"/>
      <c r="O88" s="110"/>
    </row>
    <row r="89" spans="2:15" x14ac:dyDescent="0.25">
      <c r="B89" s="157"/>
      <c r="C89" s="3" t="s">
        <v>174</v>
      </c>
      <c r="D89" s="83">
        <v>1</v>
      </c>
      <c r="E89" s="83">
        <v>7</v>
      </c>
      <c r="F89" s="83">
        <v>0</v>
      </c>
      <c r="G89" s="83">
        <v>1</v>
      </c>
      <c r="H89" s="83">
        <v>0</v>
      </c>
      <c r="I89" s="83">
        <v>2</v>
      </c>
      <c r="J89" s="83">
        <v>0</v>
      </c>
      <c r="K89" s="77">
        <f t="shared" si="2"/>
        <v>10</v>
      </c>
      <c r="L89" s="84">
        <f t="shared" si="3"/>
        <v>1</v>
      </c>
      <c r="M89" s="94"/>
      <c r="N89" s="109"/>
      <c r="O89" s="110"/>
    </row>
    <row r="90" spans="2:15" x14ac:dyDescent="0.25">
      <c r="B90" s="157"/>
      <c r="C90" s="3" t="s">
        <v>176</v>
      </c>
      <c r="D90" s="83">
        <v>1</v>
      </c>
      <c r="E90" s="83">
        <v>14</v>
      </c>
      <c r="F90" s="83">
        <v>0</v>
      </c>
      <c r="G90" s="83">
        <v>1</v>
      </c>
      <c r="H90" s="83">
        <v>0</v>
      </c>
      <c r="I90" s="83">
        <v>4</v>
      </c>
      <c r="J90" s="83">
        <v>0</v>
      </c>
      <c r="K90" s="77">
        <f t="shared" si="2"/>
        <v>19</v>
      </c>
      <c r="L90" s="84">
        <f t="shared" si="3"/>
        <v>1</v>
      </c>
      <c r="M90" s="94"/>
      <c r="N90" s="109"/>
      <c r="O90" s="110"/>
    </row>
    <row r="91" spans="2:15" ht="15.75" thickBot="1" x14ac:dyDescent="0.3">
      <c r="B91" s="157"/>
      <c r="C91" s="119" t="s">
        <v>175</v>
      </c>
      <c r="D91" s="120">
        <v>5</v>
      </c>
      <c r="E91" s="120">
        <v>0.5</v>
      </c>
      <c r="F91" s="120">
        <v>0</v>
      </c>
      <c r="G91" s="120">
        <v>0</v>
      </c>
      <c r="H91" s="120">
        <v>2</v>
      </c>
      <c r="I91" s="120">
        <v>2</v>
      </c>
      <c r="J91" s="120">
        <v>4</v>
      </c>
      <c r="K91" s="120">
        <f t="shared" si="2"/>
        <v>42.5</v>
      </c>
      <c r="L91" s="121">
        <f t="shared" si="3"/>
        <v>2</v>
      </c>
      <c r="M91" s="94"/>
      <c r="N91" s="109"/>
      <c r="O91" s="110"/>
    </row>
    <row r="92" spans="2:15" ht="15.75" thickTop="1" x14ac:dyDescent="0.25">
      <c r="B92" s="157"/>
      <c r="C92" s="3" t="s">
        <v>169</v>
      </c>
      <c r="D92" s="83">
        <v>1</v>
      </c>
      <c r="E92" s="83">
        <v>11</v>
      </c>
      <c r="F92" s="83">
        <v>2</v>
      </c>
      <c r="G92" s="83">
        <v>1</v>
      </c>
      <c r="H92" s="83">
        <v>0</v>
      </c>
      <c r="I92" s="83">
        <v>2</v>
      </c>
      <c r="J92" s="83">
        <v>0</v>
      </c>
      <c r="K92" s="77">
        <f t="shared" si="2"/>
        <v>16</v>
      </c>
      <c r="L92" s="84">
        <f t="shared" si="3"/>
        <v>1</v>
      </c>
      <c r="M92" s="94"/>
      <c r="N92" s="109"/>
      <c r="O92" s="110"/>
    </row>
    <row r="93" spans="2:15" x14ac:dyDescent="0.25">
      <c r="B93" s="157"/>
      <c r="C93" s="3" t="s">
        <v>170</v>
      </c>
      <c r="D93" s="83">
        <v>1</v>
      </c>
      <c r="E93" s="83">
        <v>12</v>
      </c>
      <c r="F93" s="83">
        <v>2</v>
      </c>
      <c r="G93" s="83">
        <v>1</v>
      </c>
      <c r="H93" s="83">
        <v>1</v>
      </c>
      <c r="I93" s="83">
        <v>4</v>
      </c>
      <c r="J93" s="83">
        <v>0</v>
      </c>
      <c r="K93" s="77">
        <f t="shared" si="2"/>
        <v>20</v>
      </c>
      <c r="L93" s="84">
        <f t="shared" si="3"/>
        <v>2</v>
      </c>
      <c r="M93" s="94"/>
      <c r="N93" s="109"/>
      <c r="O93" s="110"/>
    </row>
    <row r="94" spans="2:15" x14ac:dyDescent="0.25">
      <c r="B94" s="157"/>
      <c r="C94" s="3" t="s">
        <v>171</v>
      </c>
      <c r="D94" s="83">
        <v>1</v>
      </c>
      <c r="E94" s="83">
        <v>12</v>
      </c>
      <c r="F94" s="83">
        <v>2</v>
      </c>
      <c r="G94" s="83">
        <v>1</v>
      </c>
      <c r="H94" s="83">
        <v>1</v>
      </c>
      <c r="I94" s="83">
        <v>2</v>
      </c>
      <c r="J94" s="83">
        <v>0</v>
      </c>
      <c r="K94" s="77">
        <f t="shared" si="2"/>
        <v>18</v>
      </c>
      <c r="L94" s="84">
        <f t="shared" si="3"/>
        <v>1</v>
      </c>
      <c r="M94" s="94"/>
      <c r="N94" s="109"/>
      <c r="O94" s="110"/>
    </row>
    <row r="95" spans="2:15" x14ac:dyDescent="0.25">
      <c r="B95" s="157"/>
      <c r="C95" s="3" t="s">
        <v>172</v>
      </c>
      <c r="D95" s="83">
        <v>1</v>
      </c>
      <c r="E95" s="83">
        <v>6</v>
      </c>
      <c r="F95" s="83">
        <v>2</v>
      </c>
      <c r="G95" s="83">
        <v>0</v>
      </c>
      <c r="H95" s="83">
        <v>0</v>
      </c>
      <c r="I95" s="83">
        <v>2</v>
      </c>
      <c r="J95" s="83">
        <v>0</v>
      </c>
      <c r="K95" s="77">
        <f t="shared" ref="K95:K138" si="4">D95*(SUM(E95:J95))</f>
        <v>10</v>
      </c>
      <c r="L95" s="84">
        <f t="shared" si="3"/>
        <v>1</v>
      </c>
      <c r="M95" s="94"/>
      <c r="N95" s="109"/>
      <c r="O95" s="110"/>
    </row>
    <row r="96" spans="2:15" ht="15.75" thickBot="1" x14ac:dyDescent="0.3">
      <c r="B96" s="158"/>
      <c r="C96" s="85" t="s">
        <v>173</v>
      </c>
      <c r="D96" s="86">
        <v>1</v>
      </c>
      <c r="E96" s="86">
        <v>6</v>
      </c>
      <c r="F96" s="86">
        <v>2</v>
      </c>
      <c r="G96" s="86">
        <v>0</v>
      </c>
      <c r="H96" s="86">
        <v>0</v>
      </c>
      <c r="I96" s="86">
        <v>2</v>
      </c>
      <c r="J96" s="86">
        <v>0</v>
      </c>
      <c r="K96" s="87">
        <f t="shared" si="4"/>
        <v>10</v>
      </c>
      <c r="L96" s="88">
        <f t="shared" si="3"/>
        <v>1</v>
      </c>
      <c r="M96" s="95"/>
      <c r="N96" s="106">
        <f>SUM(K88:K96)</f>
        <v>154.5</v>
      </c>
      <c r="O96" s="111">
        <f>N96/9</f>
        <v>17.166666666666668</v>
      </c>
    </row>
    <row r="97" spans="2:15" x14ac:dyDescent="0.25">
      <c r="B97" s="159">
        <v>20</v>
      </c>
      <c r="C97" s="3" t="s">
        <v>177</v>
      </c>
      <c r="D97" s="80">
        <v>0</v>
      </c>
      <c r="E97" s="80">
        <v>0</v>
      </c>
      <c r="F97" s="80">
        <v>0</v>
      </c>
      <c r="G97" s="80">
        <v>0</v>
      </c>
      <c r="H97" s="80">
        <v>0</v>
      </c>
      <c r="I97" s="80">
        <v>0</v>
      </c>
      <c r="J97" s="80">
        <v>0</v>
      </c>
      <c r="K97" s="80">
        <f t="shared" si="4"/>
        <v>0</v>
      </c>
      <c r="L97" s="81" t="str">
        <f t="shared" si="3"/>
        <v/>
      </c>
      <c r="M97" s="6" t="s">
        <v>222</v>
      </c>
      <c r="N97" s="109"/>
      <c r="O97" s="110"/>
    </row>
    <row r="98" spans="2:15" x14ac:dyDescent="0.25">
      <c r="B98" s="157"/>
      <c r="C98" s="3" t="s">
        <v>174</v>
      </c>
      <c r="D98" s="83">
        <v>1</v>
      </c>
      <c r="E98" s="83">
        <v>7</v>
      </c>
      <c r="F98" s="83">
        <v>0</v>
      </c>
      <c r="G98" s="83">
        <v>1</v>
      </c>
      <c r="H98" s="83">
        <v>0</v>
      </c>
      <c r="I98" s="83">
        <v>2</v>
      </c>
      <c r="J98" s="83">
        <v>0</v>
      </c>
      <c r="K98" s="77">
        <f t="shared" si="4"/>
        <v>10</v>
      </c>
      <c r="L98" s="84">
        <f t="shared" si="3"/>
        <v>1</v>
      </c>
      <c r="M98" s="94"/>
      <c r="N98" s="109"/>
      <c r="O98" s="110"/>
    </row>
    <row r="99" spans="2:15" x14ac:dyDescent="0.25">
      <c r="B99" s="157"/>
      <c r="C99" s="3" t="s">
        <v>176</v>
      </c>
      <c r="D99" s="83">
        <v>1</v>
      </c>
      <c r="E99" s="83">
        <v>14</v>
      </c>
      <c r="F99" s="83">
        <v>0</v>
      </c>
      <c r="G99" s="83">
        <v>1</v>
      </c>
      <c r="H99" s="83">
        <v>0</v>
      </c>
      <c r="I99" s="83">
        <v>4</v>
      </c>
      <c r="J99" s="83">
        <v>0</v>
      </c>
      <c r="K99" s="77">
        <f t="shared" si="4"/>
        <v>19</v>
      </c>
      <c r="L99" s="84">
        <f t="shared" si="3"/>
        <v>1</v>
      </c>
      <c r="M99" s="94"/>
      <c r="N99" s="109"/>
      <c r="O99" s="110"/>
    </row>
    <row r="100" spans="2:15" ht="15.75" thickBot="1" x14ac:dyDescent="0.3">
      <c r="B100" s="157"/>
      <c r="C100" s="119" t="s">
        <v>175</v>
      </c>
      <c r="D100" s="120">
        <v>5</v>
      </c>
      <c r="E100" s="120">
        <v>0.5</v>
      </c>
      <c r="F100" s="120">
        <v>0</v>
      </c>
      <c r="G100" s="120">
        <v>0</v>
      </c>
      <c r="H100" s="120">
        <v>2</v>
      </c>
      <c r="I100" s="120">
        <v>2</v>
      </c>
      <c r="J100" s="120">
        <v>4</v>
      </c>
      <c r="K100" s="120">
        <f t="shared" si="4"/>
        <v>42.5</v>
      </c>
      <c r="L100" s="121">
        <f t="shared" si="3"/>
        <v>2</v>
      </c>
      <c r="M100" s="94"/>
      <c r="N100" s="109"/>
      <c r="O100" s="110"/>
    </row>
    <row r="101" spans="2:15" ht="15.75" thickTop="1" x14ac:dyDescent="0.25">
      <c r="B101" s="157"/>
      <c r="C101" s="3" t="s">
        <v>169</v>
      </c>
      <c r="D101" s="83">
        <v>1</v>
      </c>
      <c r="E101" s="83">
        <v>11</v>
      </c>
      <c r="F101" s="83">
        <v>2</v>
      </c>
      <c r="G101" s="83">
        <v>1</v>
      </c>
      <c r="H101" s="83">
        <v>1</v>
      </c>
      <c r="I101" s="83">
        <v>2</v>
      </c>
      <c r="J101" s="83">
        <v>0</v>
      </c>
      <c r="K101" s="77">
        <f t="shared" si="4"/>
        <v>17</v>
      </c>
      <c r="L101" s="84">
        <f t="shared" si="3"/>
        <v>1</v>
      </c>
      <c r="M101" s="94"/>
      <c r="N101" s="109"/>
      <c r="O101" s="110"/>
    </row>
    <row r="102" spans="2:15" x14ac:dyDescent="0.25">
      <c r="B102" s="157"/>
      <c r="C102" s="3" t="s">
        <v>170</v>
      </c>
      <c r="D102" s="83">
        <v>1</v>
      </c>
      <c r="E102" s="83">
        <v>12</v>
      </c>
      <c r="F102" s="83">
        <v>2</v>
      </c>
      <c r="G102" s="83">
        <v>1</v>
      </c>
      <c r="H102" s="83">
        <v>1</v>
      </c>
      <c r="I102" s="83">
        <v>4</v>
      </c>
      <c r="J102" s="83">
        <v>0</v>
      </c>
      <c r="K102" s="77">
        <f t="shared" si="4"/>
        <v>20</v>
      </c>
      <c r="L102" s="84">
        <f t="shared" si="3"/>
        <v>2</v>
      </c>
      <c r="M102" s="94"/>
      <c r="N102" s="109"/>
      <c r="O102" s="110"/>
    </row>
    <row r="103" spans="2:15" x14ac:dyDescent="0.25">
      <c r="B103" s="157"/>
      <c r="C103" s="3" t="s">
        <v>171</v>
      </c>
      <c r="D103" s="83">
        <v>1</v>
      </c>
      <c r="E103" s="83">
        <v>12</v>
      </c>
      <c r="F103" s="83">
        <v>2</v>
      </c>
      <c r="G103" s="83">
        <v>3</v>
      </c>
      <c r="H103" s="83">
        <v>1</v>
      </c>
      <c r="I103" s="83">
        <v>4</v>
      </c>
      <c r="J103" s="83">
        <v>0</v>
      </c>
      <c r="K103" s="77">
        <f t="shared" si="4"/>
        <v>22</v>
      </c>
      <c r="L103" s="84">
        <f t="shared" si="3"/>
        <v>2</v>
      </c>
      <c r="M103" s="94"/>
      <c r="N103" s="109"/>
      <c r="O103" s="110"/>
    </row>
    <row r="104" spans="2:15" x14ac:dyDescent="0.25">
      <c r="B104" s="157"/>
      <c r="C104" s="3" t="s">
        <v>172</v>
      </c>
      <c r="D104" s="83">
        <v>1</v>
      </c>
      <c r="E104" s="83">
        <v>6</v>
      </c>
      <c r="F104" s="83">
        <v>2</v>
      </c>
      <c r="G104" s="83">
        <v>1</v>
      </c>
      <c r="H104" s="83">
        <v>0</v>
      </c>
      <c r="I104" s="83">
        <v>4</v>
      </c>
      <c r="J104" s="83">
        <v>0</v>
      </c>
      <c r="K104" s="77">
        <f t="shared" si="4"/>
        <v>13</v>
      </c>
      <c r="L104" s="84">
        <f t="shared" si="3"/>
        <v>1</v>
      </c>
      <c r="M104" s="94"/>
      <c r="N104" s="109"/>
      <c r="O104" s="110"/>
    </row>
    <row r="105" spans="2:15" ht="15.75" thickBot="1" x14ac:dyDescent="0.3">
      <c r="B105" s="158"/>
      <c r="C105" s="85" t="s">
        <v>173</v>
      </c>
      <c r="D105" s="86">
        <v>1</v>
      </c>
      <c r="E105" s="86">
        <v>6</v>
      </c>
      <c r="F105" s="86">
        <v>2</v>
      </c>
      <c r="G105" s="86">
        <v>1</v>
      </c>
      <c r="H105" s="86">
        <v>0</v>
      </c>
      <c r="I105" s="86">
        <v>4</v>
      </c>
      <c r="J105" s="86">
        <v>0</v>
      </c>
      <c r="K105" s="87">
        <f t="shared" si="4"/>
        <v>13</v>
      </c>
      <c r="L105" s="88">
        <f t="shared" ref="L105:L150" si="5">IF(K105=0,"",IF(K105&lt;20,1,IF(K105&lt;50,2,IF(K105&lt;100,3,IF(K105&gt;99.99,4)))))</f>
        <v>1</v>
      </c>
      <c r="M105" s="101"/>
      <c r="N105" s="106">
        <f>SUM(K97:K105)</f>
        <v>156.5</v>
      </c>
      <c r="O105" s="111">
        <f>N105/8</f>
        <v>19.5625</v>
      </c>
    </row>
    <row r="106" spans="2:15" x14ac:dyDescent="0.25">
      <c r="B106" s="159">
        <v>21</v>
      </c>
      <c r="C106" s="3" t="s">
        <v>177</v>
      </c>
      <c r="D106" s="80">
        <v>1</v>
      </c>
      <c r="E106" s="80">
        <v>22</v>
      </c>
      <c r="F106" s="80">
        <v>0</v>
      </c>
      <c r="G106" s="80">
        <v>0</v>
      </c>
      <c r="H106" s="80">
        <v>0</v>
      </c>
      <c r="I106" s="80">
        <v>4</v>
      </c>
      <c r="J106" s="80">
        <v>0</v>
      </c>
      <c r="K106" s="80">
        <f t="shared" si="4"/>
        <v>26</v>
      </c>
      <c r="L106" s="81">
        <f t="shared" si="5"/>
        <v>2</v>
      </c>
      <c r="M106" s="100"/>
      <c r="N106" s="109"/>
      <c r="O106" s="110"/>
    </row>
    <row r="107" spans="2:15" x14ac:dyDescent="0.25">
      <c r="B107" s="157"/>
      <c r="C107" s="3" t="s">
        <v>174</v>
      </c>
      <c r="D107" s="83">
        <v>1</v>
      </c>
      <c r="E107" s="83">
        <v>7</v>
      </c>
      <c r="F107" s="83">
        <v>0</v>
      </c>
      <c r="G107" s="83">
        <v>1</v>
      </c>
      <c r="H107" s="83">
        <v>0</v>
      </c>
      <c r="I107" s="83">
        <v>2</v>
      </c>
      <c r="J107" s="83">
        <v>0</v>
      </c>
      <c r="K107" s="77">
        <f t="shared" si="4"/>
        <v>10</v>
      </c>
      <c r="L107" s="84">
        <f t="shared" si="5"/>
        <v>1</v>
      </c>
      <c r="M107" s="94"/>
      <c r="N107" s="109"/>
      <c r="O107" s="110"/>
    </row>
    <row r="108" spans="2:15" x14ac:dyDescent="0.25">
      <c r="B108" s="157"/>
      <c r="C108" s="3" t="s">
        <v>176</v>
      </c>
      <c r="D108" s="83">
        <v>1</v>
      </c>
      <c r="E108" s="83">
        <v>14</v>
      </c>
      <c r="F108" s="83">
        <v>2</v>
      </c>
      <c r="G108" s="83">
        <v>2</v>
      </c>
      <c r="H108" s="83">
        <v>0</v>
      </c>
      <c r="I108" s="83">
        <v>4</v>
      </c>
      <c r="J108" s="83">
        <v>0</v>
      </c>
      <c r="K108" s="77">
        <f t="shared" si="4"/>
        <v>22</v>
      </c>
      <c r="L108" s="84">
        <f t="shared" si="5"/>
        <v>2</v>
      </c>
      <c r="M108" s="94"/>
      <c r="N108" s="109"/>
      <c r="O108" s="110"/>
    </row>
    <row r="109" spans="2:15" ht="15.75" thickBot="1" x14ac:dyDescent="0.3">
      <c r="B109" s="157"/>
      <c r="C109" s="119" t="s">
        <v>175</v>
      </c>
      <c r="D109" s="120">
        <v>5</v>
      </c>
      <c r="E109" s="120">
        <v>0.5</v>
      </c>
      <c r="F109" s="120">
        <v>0</v>
      </c>
      <c r="G109" s="120">
        <v>0</v>
      </c>
      <c r="H109" s="120">
        <v>2</v>
      </c>
      <c r="I109" s="120">
        <v>4</v>
      </c>
      <c r="J109" s="120">
        <v>4</v>
      </c>
      <c r="K109" s="120">
        <f t="shared" si="4"/>
        <v>52.5</v>
      </c>
      <c r="L109" s="121">
        <f t="shared" si="5"/>
        <v>3</v>
      </c>
      <c r="M109" s="94"/>
      <c r="N109" s="109"/>
      <c r="O109" s="110"/>
    </row>
    <row r="110" spans="2:15" ht="15.75" thickTop="1" x14ac:dyDescent="0.25">
      <c r="B110" s="157"/>
      <c r="C110" s="3" t="s">
        <v>169</v>
      </c>
      <c r="D110" s="83">
        <v>1</v>
      </c>
      <c r="E110" s="83">
        <v>11</v>
      </c>
      <c r="F110" s="83">
        <v>2</v>
      </c>
      <c r="G110" s="83">
        <v>1</v>
      </c>
      <c r="H110" s="83">
        <v>0</v>
      </c>
      <c r="I110" s="83">
        <v>2</v>
      </c>
      <c r="J110" s="83">
        <v>0</v>
      </c>
      <c r="K110" s="77">
        <f t="shared" si="4"/>
        <v>16</v>
      </c>
      <c r="L110" s="84">
        <f t="shared" si="5"/>
        <v>1</v>
      </c>
      <c r="M110" s="94"/>
      <c r="N110" s="109"/>
      <c r="O110" s="110"/>
    </row>
    <row r="111" spans="2:15" x14ac:dyDescent="0.25">
      <c r="B111" s="157"/>
      <c r="C111" s="3" t="s">
        <v>170</v>
      </c>
      <c r="D111" s="83">
        <v>1</v>
      </c>
      <c r="E111" s="83">
        <v>12</v>
      </c>
      <c r="F111" s="83">
        <v>2</v>
      </c>
      <c r="G111" s="83">
        <v>1</v>
      </c>
      <c r="H111" s="83">
        <v>1</v>
      </c>
      <c r="I111" s="83">
        <v>4</v>
      </c>
      <c r="J111" s="83">
        <v>0</v>
      </c>
      <c r="K111" s="77">
        <f t="shared" si="4"/>
        <v>20</v>
      </c>
      <c r="L111" s="84">
        <f t="shared" si="5"/>
        <v>2</v>
      </c>
      <c r="M111" s="94"/>
      <c r="N111" s="109"/>
      <c r="O111" s="110"/>
    </row>
    <row r="112" spans="2:15" x14ac:dyDescent="0.25">
      <c r="B112" s="157"/>
      <c r="C112" s="3" t="s">
        <v>171</v>
      </c>
      <c r="D112" s="83">
        <v>1</v>
      </c>
      <c r="E112" s="83">
        <v>12</v>
      </c>
      <c r="F112" s="83">
        <v>2</v>
      </c>
      <c r="G112" s="83">
        <v>2</v>
      </c>
      <c r="H112" s="83">
        <v>0</v>
      </c>
      <c r="I112" s="83">
        <v>2</v>
      </c>
      <c r="J112" s="83">
        <v>0</v>
      </c>
      <c r="K112" s="77">
        <f t="shared" si="4"/>
        <v>18</v>
      </c>
      <c r="L112" s="84">
        <f t="shared" si="5"/>
        <v>1</v>
      </c>
      <c r="M112" s="94"/>
      <c r="N112" s="109"/>
      <c r="O112" s="110"/>
    </row>
    <row r="113" spans="2:15" x14ac:dyDescent="0.25">
      <c r="B113" s="157"/>
      <c r="C113" s="3" t="s">
        <v>172</v>
      </c>
      <c r="D113" s="83">
        <v>1</v>
      </c>
      <c r="E113" s="83">
        <v>6</v>
      </c>
      <c r="F113" s="83">
        <v>2</v>
      </c>
      <c r="G113" s="83">
        <v>0</v>
      </c>
      <c r="H113" s="83">
        <v>0</v>
      </c>
      <c r="I113" s="83">
        <v>2</v>
      </c>
      <c r="J113" s="83">
        <v>0</v>
      </c>
      <c r="K113" s="77">
        <f t="shared" si="4"/>
        <v>10</v>
      </c>
      <c r="L113" s="84">
        <f t="shared" si="5"/>
        <v>1</v>
      </c>
      <c r="M113" s="94"/>
      <c r="N113" s="109"/>
      <c r="O113" s="110"/>
    </row>
    <row r="114" spans="2:15" ht="15.75" thickBot="1" x14ac:dyDescent="0.3">
      <c r="B114" s="158"/>
      <c r="C114" s="85" t="s">
        <v>173</v>
      </c>
      <c r="D114" s="86">
        <v>1</v>
      </c>
      <c r="E114" s="86">
        <v>6</v>
      </c>
      <c r="F114" s="86">
        <v>2</v>
      </c>
      <c r="G114" s="86">
        <v>1</v>
      </c>
      <c r="H114" s="86">
        <v>0</v>
      </c>
      <c r="I114" s="86">
        <v>4</v>
      </c>
      <c r="J114" s="86">
        <v>0</v>
      </c>
      <c r="K114" s="87">
        <f t="shared" si="4"/>
        <v>13</v>
      </c>
      <c r="L114" s="88">
        <f t="shared" si="5"/>
        <v>1</v>
      </c>
      <c r="M114" s="95"/>
      <c r="N114" s="106">
        <f>SUM(K106:K114)</f>
        <v>187.5</v>
      </c>
      <c r="O114" s="111">
        <f>N114/9</f>
        <v>20.833333333333332</v>
      </c>
    </row>
    <row r="115" spans="2:15" x14ac:dyDescent="0.25">
      <c r="B115" s="159">
        <v>23</v>
      </c>
      <c r="C115" s="3" t="s">
        <v>177</v>
      </c>
      <c r="D115" s="80">
        <v>1</v>
      </c>
      <c r="E115" s="80">
        <v>9</v>
      </c>
      <c r="F115" s="80">
        <v>0</v>
      </c>
      <c r="G115" s="80">
        <v>0</v>
      </c>
      <c r="H115" s="80">
        <v>0</v>
      </c>
      <c r="I115" s="80">
        <v>4</v>
      </c>
      <c r="J115" s="80">
        <v>0</v>
      </c>
      <c r="K115" s="80">
        <f t="shared" si="4"/>
        <v>13</v>
      </c>
      <c r="L115" s="81">
        <f t="shared" si="5"/>
        <v>1</v>
      </c>
      <c r="M115" s="100"/>
      <c r="N115" s="109"/>
      <c r="O115" s="110"/>
    </row>
    <row r="116" spans="2:15" x14ac:dyDescent="0.25">
      <c r="B116" s="157"/>
      <c r="C116" s="3" t="s">
        <v>174</v>
      </c>
      <c r="D116" s="83">
        <v>1</v>
      </c>
      <c r="E116" s="83">
        <v>7</v>
      </c>
      <c r="F116" s="83">
        <v>2</v>
      </c>
      <c r="G116" s="83">
        <v>3</v>
      </c>
      <c r="H116" s="83">
        <v>0</v>
      </c>
      <c r="I116" s="83">
        <v>4</v>
      </c>
      <c r="J116" s="83">
        <v>0</v>
      </c>
      <c r="K116" s="77">
        <f t="shared" si="4"/>
        <v>16</v>
      </c>
      <c r="L116" s="84">
        <f t="shared" si="5"/>
        <v>1</v>
      </c>
      <c r="M116" s="94"/>
      <c r="N116" s="109"/>
      <c r="O116" s="110"/>
    </row>
    <row r="117" spans="2:15" x14ac:dyDescent="0.25">
      <c r="B117" s="157"/>
      <c r="C117" s="3" t="s">
        <v>176</v>
      </c>
      <c r="D117" s="83">
        <v>1</v>
      </c>
      <c r="E117" s="83">
        <v>14</v>
      </c>
      <c r="F117" s="83">
        <v>0</v>
      </c>
      <c r="G117" s="83">
        <v>1</v>
      </c>
      <c r="H117" s="83">
        <v>0</v>
      </c>
      <c r="I117" s="83">
        <v>4</v>
      </c>
      <c r="J117" s="83">
        <v>0</v>
      </c>
      <c r="K117" s="77">
        <f t="shared" si="4"/>
        <v>19</v>
      </c>
      <c r="L117" s="84">
        <f t="shared" si="5"/>
        <v>1</v>
      </c>
      <c r="M117" s="94"/>
      <c r="N117" s="109"/>
      <c r="O117" s="110"/>
    </row>
    <row r="118" spans="2:15" ht="15.75" thickBot="1" x14ac:dyDescent="0.3">
      <c r="B118" s="157"/>
      <c r="C118" s="119" t="s">
        <v>175</v>
      </c>
      <c r="D118" s="120">
        <v>5</v>
      </c>
      <c r="E118" s="120">
        <v>0.5</v>
      </c>
      <c r="F118" s="120">
        <v>0</v>
      </c>
      <c r="G118" s="120">
        <v>0</v>
      </c>
      <c r="H118" s="120">
        <v>1</v>
      </c>
      <c r="I118" s="120">
        <v>2</v>
      </c>
      <c r="J118" s="120">
        <v>4</v>
      </c>
      <c r="K118" s="120">
        <f t="shared" si="4"/>
        <v>37.5</v>
      </c>
      <c r="L118" s="121">
        <f t="shared" si="5"/>
        <v>2</v>
      </c>
      <c r="M118" s="94"/>
      <c r="N118" s="109"/>
      <c r="O118" s="110"/>
    </row>
    <row r="119" spans="2:15" ht="15.75" thickTop="1" x14ac:dyDescent="0.25">
      <c r="B119" s="157"/>
      <c r="C119" s="3" t="s">
        <v>169</v>
      </c>
      <c r="D119" s="83">
        <v>1</v>
      </c>
      <c r="E119" s="83">
        <v>11</v>
      </c>
      <c r="F119" s="83">
        <v>2</v>
      </c>
      <c r="G119" s="83">
        <v>1</v>
      </c>
      <c r="H119" s="83">
        <v>0</v>
      </c>
      <c r="I119" s="83">
        <v>4</v>
      </c>
      <c r="J119" s="83">
        <v>0</v>
      </c>
      <c r="K119" s="77">
        <f t="shared" si="4"/>
        <v>18</v>
      </c>
      <c r="L119" s="84">
        <f t="shared" si="5"/>
        <v>1</v>
      </c>
      <c r="M119" s="94"/>
      <c r="N119" s="109"/>
      <c r="O119" s="110"/>
    </row>
    <row r="120" spans="2:15" x14ac:dyDescent="0.25">
      <c r="B120" s="157"/>
      <c r="C120" s="3" t="s">
        <v>170</v>
      </c>
      <c r="D120" s="83">
        <v>1</v>
      </c>
      <c r="E120" s="83">
        <v>12</v>
      </c>
      <c r="F120" s="83">
        <v>2</v>
      </c>
      <c r="G120" s="83">
        <v>1</v>
      </c>
      <c r="H120" s="83">
        <v>1</v>
      </c>
      <c r="I120" s="83">
        <v>2</v>
      </c>
      <c r="J120" s="83">
        <v>0</v>
      </c>
      <c r="K120" s="77">
        <f t="shared" si="4"/>
        <v>18</v>
      </c>
      <c r="L120" s="84">
        <f t="shared" si="5"/>
        <v>1</v>
      </c>
      <c r="M120" s="94"/>
      <c r="N120" s="109"/>
      <c r="O120" s="110"/>
    </row>
    <row r="121" spans="2:15" x14ac:dyDescent="0.25">
      <c r="B121" s="157"/>
      <c r="C121" s="3" t="s">
        <v>171</v>
      </c>
      <c r="D121" s="83">
        <v>1</v>
      </c>
      <c r="E121" s="83">
        <v>12</v>
      </c>
      <c r="F121" s="83">
        <v>2</v>
      </c>
      <c r="G121" s="83">
        <v>2</v>
      </c>
      <c r="H121" s="83">
        <v>0</v>
      </c>
      <c r="I121" s="83">
        <v>2</v>
      </c>
      <c r="J121" s="83">
        <v>0</v>
      </c>
      <c r="K121" s="77">
        <f t="shared" si="4"/>
        <v>18</v>
      </c>
      <c r="L121" s="84">
        <f t="shared" si="5"/>
        <v>1</v>
      </c>
      <c r="M121" s="94"/>
      <c r="N121" s="109"/>
      <c r="O121" s="110"/>
    </row>
    <row r="122" spans="2:15" x14ac:dyDescent="0.25">
      <c r="B122" s="157"/>
      <c r="C122" s="3" t="s">
        <v>172</v>
      </c>
      <c r="D122" s="83">
        <v>1</v>
      </c>
      <c r="E122" s="83">
        <v>6</v>
      </c>
      <c r="F122" s="83">
        <v>2</v>
      </c>
      <c r="G122" s="83">
        <v>1</v>
      </c>
      <c r="H122" s="83">
        <v>0</v>
      </c>
      <c r="I122" s="83">
        <v>4</v>
      </c>
      <c r="J122" s="83">
        <v>0</v>
      </c>
      <c r="K122" s="77">
        <f t="shared" si="4"/>
        <v>13</v>
      </c>
      <c r="L122" s="84">
        <f t="shared" si="5"/>
        <v>1</v>
      </c>
      <c r="M122" s="94"/>
      <c r="N122" s="109"/>
      <c r="O122" s="110"/>
    </row>
    <row r="123" spans="2:15" ht="15.75" thickBot="1" x14ac:dyDescent="0.3">
      <c r="B123" s="158"/>
      <c r="C123" s="85" t="s">
        <v>173</v>
      </c>
      <c r="D123" s="86">
        <v>1</v>
      </c>
      <c r="E123" s="86">
        <v>6</v>
      </c>
      <c r="F123" s="86">
        <v>2</v>
      </c>
      <c r="G123" s="86">
        <v>1</v>
      </c>
      <c r="H123" s="86">
        <v>0</v>
      </c>
      <c r="I123" s="86">
        <v>4</v>
      </c>
      <c r="J123" s="86">
        <v>0</v>
      </c>
      <c r="K123" s="87">
        <f t="shared" si="4"/>
        <v>13</v>
      </c>
      <c r="L123" s="88">
        <f t="shared" si="5"/>
        <v>1</v>
      </c>
      <c r="M123" s="95"/>
      <c r="N123" s="106">
        <f>SUM(K115:K123)</f>
        <v>165.5</v>
      </c>
      <c r="O123" s="111">
        <f>N123/9</f>
        <v>18.388888888888889</v>
      </c>
    </row>
    <row r="124" spans="2:15" x14ac:dyDescent="0.25">
      <c r="B124" s="159">
        <v>24</v>
      </c>
      <c r="C124" s="3" t="s">
        <v>177</v>
      </c>
      <c r="D124" s="80">
        <v>1</v>
      </c>
      <c r="E124" s="80">
        <v>22</v>
      </c>
      <c r="F124" s="80">
        <v>0</v>
      </c>
      <c r="G124" s="80">
        <v>0</v>
      </c>
      <c r="H124" s="80">
        <v>0</v>
      </c>
      <c r="I124" s="80">
        <v>4</v>
      </c>
      <c r="J124" s="80">
        <v>0</v>
      </c>
      <c r="K124" s="80">
        <f t="shared" si="4"/>
        <v>26</v>
      </c>
      <c r="L124" s="81">
        <f t="shared" si="5"/>
        <v>2</v>
      </c>
      <c r="M124" s="99"/>
      <c r="N124" s="109"/>
      <c r="O124" s="110"/>
    </row>
    <row r="125" spans="2:15" x14ac:dyDescent="0.25">
      <c r="B125" s="157"/>
      <c r="C125" s="3" t="s">
        <v>174</v>
      </c>
      <c r="D125" s="83">
        <v>1</v>
      </c>
      <c r="E125" s="83">
        <v>7</v>
      </c>
      <c r="F125" s="83">
        <v>0</v>
      </c>
      <c r="G125" s="83">
        <v>1</v>
      </c>
      <c r="H125" s="83">
        <v>0</v>
      </c>
      <c r="I125" s="83">
        <v>4</v>
      </c>
      <c r="J125" s="83">
        <v>0</v>
      </c>
      <c r="K125" s="77">
        <f t="shared" si="4"/>
        <v>12</v>
      </c>
      <c r="L125" s="84">
        <f t="shared" si="5"/>
        <v>1</v>
      </c>
      <c r="M125" s="94"/>
      <c r="N125" s="109"/>
      <c r="O125" s="110"/>
    </row>
    <row r="126" spans="2:15" x14ac:dyDescent="0.25">
      <c r="B126" s="157"/>
      <c r="C126" s="3" t="s">
        <v>176</v>
      </c>
      <c r="D126" s="83">
        <v>1</v>
      </c>
      <c r="E126" s="83">
        <v>14</v>
      </c>
      <c r="F126" s="83">
        <v>0</v>
      </c>
      <c r="G126" s="83">
        <v>1</v>
      </c>
      <c r="H126" s="83">
        <v>0</v>
      </c>
      <c r="I126" s="83">
        <v>4</v>
      </c>
      <c r="J126" s="83">
        <v>0</v>
      </c>
      <c r="K126" s="77">
        <f t="shared" si="4"/>
        <v>19</v>
      </c>
      <c r="L126" s="84">
        <f t="shared" si="5"/>
        <v>1</v>
      </c>
      <c r="M126" s="94"/>
      <c r="N126" s="109"/>
      <c r="O126" s="110"/>
    </row>
    <row r="127" spans="2:15" ht="15.75" thickBot="1" x14ac:dyDescent="0.3">
      <c r="B127" s="157"/>
      <c r="C127" s="119" t="s">
        <v>175</v>
      </c>
      <c r="D127" s="120">
        <v>5</v>
      </c>
      <c r="E127" s="120">
        <v>0.5</v>
      </c>
      <c r="F127" s="120">
        <v>0</v>
      </c>
      <c r="G127" s="120">
        <v>0</v>
      </c>
      <c r="H127" s="120">
        <v>2</v>
      </c>
      <c r="I127" s="120">
        <v>4</v>
      </c>
      <c r="J127" s="120">
        <v>4</v>
      </c>
      <c r="K127" s="120">
        <f t="shared" si="4"/>
        <v>52.5</v>
      </c>
      <c r="L127" s="121">
        <f t="shared" si="5"/>
        <v>3</v>
      </c>
      <c r="M127" s="94"/>
      <c r="N127" s="109"/>
      <c r="O127" s="110"/>
    </row>
    <row r="128" spans="2:15" ht="15.75" thickTop="1" x14ac:dyDescent="0.25">
      <c r="B128" s="157"/>
      <c r="C128" s="3" t="s">
        <v>169</v>
      </c>
      <c r="D128" s="83">
        <v>1</v>
      </c>
      <c r="E128" s="83">
        <v>11</v>
      </c>
      <c r="F128" s="83">
        <v>2</v>
      </c>
      <c r="G128" s="83">
        <v>1</v>
      </c>
      <c r="H128" s="83">
        <v>0</v>
      </c>
      <c r="I128" s="83">
        <v>4</v>
      </c>
      <c r="J128" s="83">
        <v>0</v>
      </c>
      <c r="K128" s="77">
        <f t="shared" si="4"/>
        <v>18</v>
      </c>
      <c r="L128" s="84">
        <f t="shared" si="5"/>
        <v>1</v>
      </c>
      <c r="M128" s="94"/>
      <c r="N128" s="109"/>
      <c r="O128" s="110"/>
    </row>
    <row r="129" spans="2:15" x14ac:dyDescent="0.25">
      <c r="B129" s="157"/>
      <c r="C129" s="3" t="s">
        <v>170</v>
      </c>
      <c r="D129" s="83">
        <v>1</v>
      </c>
      <c r="E129" s="83">
        <v>12</v>
      </c>
      <c r="F129" s="83">
        <v>2</v>
      </c>
      <c r="G129" s="83">
        <v>1</v>
      </c>
      <c r="H129" s="83">
        <v>1</v>
      </c>
      <c r="I129" s="83">
        <v>2</v>
      </c>
      <c r="J129" s="83">
        <v>0</v>
      </c>
      <c r="K129" s="77">
        <f t="shared" si="4"/>
        <v>18</v>
      </c>
      <c r="L129" s="84">
        <f t="shared" si="5"/>
        <v>1</v>
      </c>
      <c r="M129" s="94"/>
      <c r="N129" s="109"/>
      <c r="O129" s="110"/>
    </row>
    <row r="130" spans="2:15" x14ac:dyDescent="0.25">
      <c r="B130" s="157"/>
      <c r="C130" s="3" t="s">
        <v>171</v>
      </c>
      <c r="D130" s="83">
        <v>1</v>
      </c>
      <c r="E130" s="83">
        <v>12</v>
      </c>
      <c r="F130" s="83">
        <v>2</v>
      </c>
      <c r="G130" s="83">
        <v>1</v>
      </c>
      <c r="H130" s="83">
        <v>0</v>
      </c>
      <c r="I130" s="83">
        <v>2</v>
      </c>
      <c r="J130" s="83">
        <v>0</v>
      </c>
      <c r="K130" s="77">
        <f t="shared" si="4"/>
        <v>17</v>
      </c>
      <c r="L130" s="84">
        <f t="shared" si="5"/>
        <v>1</v>
      </c>
      <c r="M130" s="94"/>
      <c r="N130" s="109"/>
      <c r="O130" s="110"/>
    </row>
    <row r="131" spans="2:15" x14ac:dyDescent="0.25">
      <c r="B131" s="157"/>
      <c r="C131" s="3" t="s">
        <v>172</v>
      </c>
      <c r="D131" s="83">
        <v>1</v>
      </c>
      <c r="E131" s="83">
        <v>6</v>
      </c>
      <c r="F131" s="83">
        <v>2</v>
      </c>
      <c r="G131" s="83">
        <v>0</v>
      </c>
      <c r="H131" s="83">
        <v>0</v>
      </c>
      <c r="I131" s="83">
        <v>4</v>
      </c>
      <c r="J131" s="83">
        <v>0</v>
      </c>
      <c r="K131" s="77">
        <f t="shared" si="4"/>
        <v>12</v>
      </c>
      <c r="L131" s="84">
        <f t="shared" si="5"/>
        <v>1</v>
      </c>
      <c r="M131" s="94"/>
      <c r="N131" s="109"/>
      <c r="O131" s="110"/>
    </row>
    <row r="132" spans="2:15" ht="15.75" thickBot="1" x14ac:dyDescent="0.3">
      <c r="B132" s="158"/>
      <c r="C132" s="85" t="s">
        <v>173</v>
      </c>
      <c r="D132" s="86">
        <v>1</v>
      </c>
      <c r="E132" s="86">
        <v>6</v>
      </c>
      <c r="F132" s="86">
        <v>2</v>
      </c>
      <c r="G132" s="86">
        <v>1</v>
      </c>
      <c r="H132" s="86">
        <v>0</v>
      </c>
      <c r="I132" s="86">
        <v>4</v>
      </c>
      <c r="J132" s="86">
        <v>0</v>
      </c>
      <c r="K132" s="87">
        <f t="shared" si="4"/>
        <v>13</v>
      </c>
      <c r="L132" s="88">
        <f t="shared" si="5"/>
        <v>1</v>
      </c>
      <c r="M132" s="101"/>
      <c r="N132" s="106">
        <f>SUM(K124:K132)</f>
        <v>187.5</v>
      </c>
      <c r="O132" s="111">
        <f>N132/9</f>
        <v>20.833333333333332</v>
      </c>
    </row>
    <row r="133" spans="2:15" x14ac:dyDescent="0.25">
      <c r="B133" s="159">
        <v>26</v>
      </c>
      <c r="C133" s="3" t="s">
        <v>177</v>
      </c>
      <c r="D133" s="80">
        <v>1</v>
      </c>
      <c r="E133" s="80">
        <v>9</v>
      </c>
      <c r="F133" s="80">
        <v>0</v>
      </c>
      <c r="G133" s="80">
        <v>0</v>
      </c>
      <c r="H133" s="80">
        <v>0</v>
      </c>
      <c r="I133" s="80">
        <v>0</v>
      </c>
      <c r="J133" s="80">
        <v>0</v>
      </c>
      <c r="K133" s="80">
        <f t="shared" si="4"/>
        <v>9</v>
      </c>
      <c r="L133" s="81">
        <f t="shared" si="5"/>
        <v>1</v>
      </c>
      <c r="M133" s="100"/>
      <c r="N133" s="109"/>
      <c r="O133" s="110"/>
    </row>
    <row r="134" spans="2:15" x14ac:dyDescent="0.25">
      <c r="B134" s="157"/>
      <c r="C134" s="3" t="s">
        <v>174</v>
      </c>
      <c r="D134" s="83">
        <v>1</v>
      </c>
      <c r="E134" s="83">
        <v>7</v>
      </c>
      <c r="F134" s="83">
        <v>0</v>
      </c>
      <c r="G134" s="83">
        <v>1</v>
      </c>
      <c r="H134" s="83">
        <v>0</v>
      </c>
      <c r="I134" s="83">
        <v>4</v>
      </c>
      <c r="J134" s="83">
        <v>0</v>
      </c>
      <c r="K134" s="77">
        <f t="shared" si="4"/>
        <v>12</v>
      </c>
      <c r="L134" s="84">
        <f t="shared" si="5"/>
        <v>1</v>
      </c>
      <c r="M134" s="94"/>
      <c r="N134" s="109"/>
      <c r="O134" s="110"/>
    </row>
    <row r="135" spans="2:15" x14ac:dyDescent="0.25">
      <c r="B135" s="157"/>
      <c r="C135" s="3" t="s">
        <v>176</v>
      </c>
      <c r="D135" s="83">
        <v>1</v>
      </c>
      <c r="E135" s="83">
        <v>14</v>
      </c>
      <c r="F135" s="83">
        <v>0</v>
      </c>
      <c r="G135" s="83">
        <v>1</v>
      </c>
      <c r="H135" s="83">
        <v>0</v>
      </c>
      <c r="I135" s="83">
        <v>4</v>
      </c>
      <c r="J135" s="83">
        <v>0</v>
      </c>
      <c r="K135" s="77">
        <f t="shared" si="4"/>
        <v>19</v>
      </c>
      <c r="L135" s="84">
        <f t="shared" si="5"/>
        <v>1</v>
      </c>
      <c r="M135" s="94"/>
      <c r="N135" s="109"/>
      <c r="O135" s="110"/>
    </row>
    <row r="136" spans="2:15" ht="15.75" thickBot="1" x14ac:dyDescent="0.3">
      <c r="B136" s="157"/>
      <c r="C136" s="119" t="s">
        <v>175</v>
      </c>
      <c r="D136" s="120">
        <v>5</v>
      </c>
      <c r="E136" s="120">
        <v>0.5</v>
      </c>
      <c r="F136" s="120">
        <v>0</v>
      </c>
      <c r="G136" s="120">
        <v>0</v>
      </c>
      <c r="H136" s="120">
        <v>1</v>
      </c>
      <c r="I136" s="120">
        <v>0</v>
      </c>
      <c r="J136" s="120">
        <v>4</v>
      </c>
      <c r="K136" s="120">
        <f t="shared" si="4"/>
        <v>27.5</v>
      </c>
      <c r="L136" s="121">
        <f t="shared" si="5"/>
        <v>2</v>
      </c>
      <c r="M136" s="94"/>
      <c r="N136" s="109"/>
      <c r="O136" s="110"/>
    </row>
    <row r="137" spans="2:15" ht="15.75" thickTop="1" x14ac:dyDescent="0.25">
      <c r="B137" s="157"/>
      <c r="C137" s="3" t="s">
        <v>169</v>
      </c>
      <c r="D137" s="83">
        <v>1</v>
      </c>
      <c r="E137" s="83">
        <v>11</v>
      </c>
      <c r="F137" s="83">
        <v>2</v>
      </c>
      <c r="G137" s="83">
        <v>2</v>
      </c>
      <c r="H137" s="83">
        <v>1</v>
      </c>
      <c r="I137" s="83">
        <v>4</v>
      </c>
      <c r="J137" s="83">
        <v>0</v>
      </c>
      <c r="K137" s="77">
        <f t="shared" si="4"/>
        <v>20</v>
      </c>
      <c r="L137" s="84">
        <f t="shared" si="5"/>
        <v>2</v>
      </c>
      <c r="M137" s="94"/>
      <c r="N137" s="109"/>
      <c r="O137" s="110"/>
    </row>
    <row r="138" spans="2:15" x14ac:dyDescent="0.25">
      <c r="B138" s="157"/>
      <c r="C138" s="3" t="s">
        <v>170</v>
      </c>
      <c r="D138" s="83">
        <v>1</v>
      </c>
      <c r="E138" s="83">
        <v>12</v>
      </c>
      <c r="F138" s="83">
        <v>2</v>
      </c>
      <c r="G138" s="83">
        <v>1</v>
      </c>
      <c r="H138" s="83">
        <v>1</v>
      </c>
      <c r="I138" s="83">
        <v>2</v>
      </c>
      <c r="J138" s="83">
        <v>0</v>
      </c>
      <c r="K138" s="77">
        <f t="shared" si="4"/>
        <v>18</v>
      </c>
      <c r="L138" s="84">
        <f t="shared" si="5"/>
        <v>1</v>
      </c>
      <c r="M138" s="94"/>
      <c r="N138" s="109"/>
      <c r="O138" s="110"/>
    </row>
    <row r="139" spans="2:15" x14ac:dyDescent="0.25">
      <c r="B139" s="157"/>
      <c r="C139" s="3" t="s">
        <v>171</v>
      </c>
      <c r="D139" s="83">
        <v>1</v>
      </c>
      <c r="E139" s="83">
        <v>12</v>
      </c>
      <c r="F139" s="83">
        <v>2</v>
      </c>
      <c r="G139" s="83">
        <v>1</v>
      </c>
      <c r="H139" s="83">
        <v>1</v>
      </c>
      <c r="I139" s="83">
        <v>2</v>
      </c>
      <c r="J139" s="83">
        <v>0</v>
      </c>
      <c r="K139" s="77">
        <f t="shared" ref="K139:K150" si="6">D139*(SUM(E139:J139))</f>
        <v>18</v>
      </c>
      <c r="L139" s="84">
        <f t="shared" si="5"/>
        <v>1</v>
      </c>
      <c r="M139" s="94"/>
      <c r="N139" s="109"/>
      <c r="O139" s="110"/>
    </row>
    <row r="140" spans="2:15" x14ac:dyDescent="0.25">
      <c r="B140" s="157"/>
      <c r="C140" s="3" t="s">
        <v>172</v>
      </c>
      <c r="D140" s="83">
        <v>1</v>
      </c>
      <c r="E140" s="83">
        <v>6</v>
      </c>
      <c r="F140" s="83">
        <v>2</v>
      </c>
      <c r="G140" s="83">
        <v>0</v>
      </c>
      <c r="H140" s="83">
        <v>0</v>
      </c>
      <c r="I140" s="83">
        <v>4</v>
      </c>
      <c r="J140" s="83">
        <v>0</v>
      </c>
      <c r="K140" s="77">
        <f t="shared" si="6"/>
        <v>12</v>
      </c>
      <c r="L140" s="84">
        <f t="shared" si="5"/>
        <v>1</v>
      </c>
      <c r="M140" s="94"/>
      <c r="N140" s="109"/>
      <c r="O140" s="110"/>
    </row>
    <row r="141" spans="2:15" ht="15.75" thickBot="1" x14ac:dyDescent="0.3">
      <c r="B141" s="158"/>
      <c r="C141" s="85" t="s">
        <v>173</v>
      </c>
      <c r="D141" s="86">
        <v>1</v>
      </c>
      <c r="E141" s="86">
        <v>6</v>
      </c>
      <c r="F141" s="86">
        <v>2</v>
      </c>
      <c r="G141" s="86">
        <v>1</v>
      </c>
      <c r="H141" s="86">
        <v>0</v>
      </c>
      <c r="I141" s="86">
        <v>4</v>
      </c>
      <c r="J141" s="86">
        <v>0</v>
      </c>
      <c r="K141" s="87">
        <f t="shared" si="6"/>
        <v>13</v>
      </c>
      <c r="L141" s="88">
        <f t="shared" si="5"/>
        <v>1</v>
      </c>
      <c r="M141" s="95"/>
      <c r="N141" s="106">
        <f>SUM(K133:K141)</f>
        <v>148.5</v>
      </c>
      <c r="O141" s="111">
        <f>N141/9</f>
        <v>16.5</v>
      </c>
    </row>
    <row r="142" spans="2:15" x14ac:dyDescent="0.25">
      <c r="B142" s="159" t="s">
        <v>209</v>
      </c>
      <c r="C142" s="3" t="s">
        <v>177</v>
      </c>
      <c r="D142" s="80">
        <v>1</v>
      </c>
      <c r="E142" s="80">
        <v>9</v>
      </c>
      <c r="F142" s="80">
        <v>0</v>
      </c>
      <c r="G142" s="80">
        <v>0</v>
      </c>
      <c r="H142" s="80">
        <v>0</v>
      </c>
      <c r="I142" s="80">
        <v>0</v>
      </c>
      <c r="J142" s="80">
        <v>0</v>
      </c>
      <c r="K142" s="80">
        <f t="shared" si="6"/>
        <v>9</v>
      </c>
      <c r="L142" s="81">
        <f t="shared" si="5"/>
        <v>1</v>
      </c>
      <c r="M142" s="99"/>
      <c r="N142" s="109"/>
      <c r="O142" s="110"/>
    </row>
    <row r="143" spans="2:15" x14ac:dyDescent="0.25">
      <c r="B143" s="157"/>
      <c r="C143" s="3" t="s">
        <v>174</v>
      </c>
      <c r="D143" s="83">
        <v>1</v>
      </c>
      <c r="E143" s="83">
        <v>7</v>
      </c>
      <c r="F143" s="83">
        <v>0</v>
      </c>
      <c r="G143" s="83">
        <v>1</v>
      </c>
      <c r="H143" s="83">
        <v>0</v>
      </c>
      <c r="I143" s="83">
        <v>4</v>
      </c>
      <c r="J143" s="83">
        <v>0</v>
      </c>
      <c r="K143" s="77">
        <f t="shared" si="6"/>
        <v>12</v>
      </c>
      <c r="L143" s="84">
        <f t="shared" si="5"/>
        <v>1</v>
      </c>
      <c r="M143" s="94"/>
      <c r="N143" s="109"/>
      <c r="O143" s="110"/>
    </row>
    <row r="144" spans="2:15" x14ac:dyDescent="0.25">
      <c r="B144" s="157"/>
      <c r="C144" s="3" t="s">
        <v>176</v>
      </c>
      <c r="D144" s="83">
        <v>1</v>
      </c>
      <c r="E144" s="83">
        <v>14</v>
      </c>
      <c r="F144" s="83">
        <v>0</v>
      </c>
      <c r="G144" s="83">
        <v>1</v>
      </c>
      <c r="H144" s="83">
        <v>0</v>
      </c>
      <c r="I144" s="83">
        <v>2</v>
      </c>
      <c r="J144" s="83">
        <v>0</v>
      </c>
      <c r="K144" s="77">
        <f t="shared" si="6"/>
        <v>17</v>
      </c>
      <c r="L144" s="84">
        <f t="shared" si="5"/>
        <v>1</v>
      </c>
      <c r="M144" s="94"/>
      <c r="N144" s="109"/>
      <c r="O144" s="110"/>
    </row>
    <row r="145" spans="2:15" ht="15.75" thickBot="1" x14ac:dyDescent="0.3">
      <c r="B145" s="157"/>
      <c r="C145" s="119" t="s">
        <v>175</v>
      </c>
      <c r="D145" s="120">
        <v>5</v>
      </c>
      <c r="E145" s="120">
        <v>0.5</v>
      </c>
      <c r="F145" s="120">
        <v>0</v>
      </c>
      <c r="G145" s="120">
        <v>0</v>
      </c>
      <c r="H145" s="120">
        <v>1</v>
      </c>
      <c r="I145" s="120">
        <v>0</v>
      </c>
      <c r="J145" s="120">
        <v>4</v>
      </c>
      <c r="K145" s="120">
        <f t="shared" si="6"/>
        <v>27.5</v>
      </c>
      <c r="L145" s="121">
        <f t="shared" si="5"/>
        <v>2</v>
      </c>
      <c r="M145" s="94"/>
      <c r="N145" s="109"/>
      <c r="O145" s="110"/>
    </row>
    <row r="146" spans="2:15" ht="15.75" thickTop="1" x14ac:dyDescent="0.25">
      <c r="B146" s="157"/>
      <c r="C146" s="3" t="s">
        <v>169</v>
      </c>
      <c r="D146" s="83">
        <v>1</v>
      </c>
      <c r="E146" s="83">
        <v>11</v>
      </c>
      <c r="F146" s="83">
        <v>2</v>
      </c>
      <c r="G146" s="83">
        <v>2</v>
      </c>
      <c r="H146" s="83">
        <v>1</v>
      </c>
      <c r="I146" s="83">
        <v>4</v>
      </c>
      <c r="J146" s="83">
        <v>0</v>
      </c>
      <c r="K146" s="77">
        <f t="shared" si="6"/>
        <v>20</v>
      </c>
      <c r="L146" s="84">
        <f t="shared" si="5"/>
        <v>2</v>
      </c>
      <c r="M146" s="94"/>
      <c r="N146" s="109"/>
      <c r="O146" s="110"/>
    </row>
    <row r="147" spans="2:15" x14ac:dyDescent="0.25">
      <c r="B147" s="157"/>
      <c r="C147" s="3" t="s">
        <v>170</v>
      </c>
      <c r="D147" s="83">
        <v>1</v>
      </c>
      <c r="E147" s="83">
        <v>12</v>
      </c>
      <c r="F147" s="83">
        <v>2</v>
      </c>
      <c r="G147" s="83">
        <v>1</v>
      </c>
      <c r="H147" s="83">
        <v>1</v>
      </c>
      <c r="I147" s="83">
        <v>2</v>
      </c>
      <c r="J147" s="83">
        <v>0</v>
      </c>
      <c r="K147" s="77">
        <f t="shared" si="6"/>
        <v>18</v>
      </c>
      <c r="L147" s="84">
        <f t="shared" si="5"/>
        <v>1</v>
      </c>
      <c r="M147" s="94"/>
      <c r="N147" s="109"/>
      <c r="O147" s="110"/>
    </row>
    <row r="148" spans="2:15" x14ac:dyDescent="0.25">
      <c r="B148" s="157"/>
      <c r="C148" s="3" t="s">
        <v>171</v>
      </c>
      <c r="D148" s="83">
        <v>1</v>
      </c>
      <c r="E148" s="83">
        <v>12</v>
      </c>
      <c r="F148" s="83">
        <v>2</v>
      </c>
      <c r="G148" s="83">
        <v>1</v>
      </c>
      <c r="H148" s="83">
        <v>0</v>
      </c>
      <c r="I148" s="83">
        <v>2</v>
      </c>
      <c r="J148" s="83">
        <v>0</v>
      </c>
      <c r="K148" s="77">
        <f t="shared" si="6"/>
        <v>17</v>
      </c>
      <c r="L148" s="84">
        <f t="shared" si="5"/>
        <v>1</v>
      </c>
      <c r="M148" s="94"/>
      <c r="N148" s="109"/>
      <c r="O148" s="110"/>
    </row>
    <row r="149" spans="2:15" x14ac:dyDescent="0.25">
      <c r="B149" s="157"/>
      <c r="C149" s="3" t="s">
        <v>172</v>
      </c>
      <c r="D149" s="83">
        <v>1</v>
      </c>
      <c r="E149" s="83">
        <v>6</v>
      </c>
      <c r="F149" s="83">
        <v>2</v>
      </c>
      <c r="G149" s="83">
        <v>2</v>
      </c>
      <c r="H149" s="83">
        <v>0</v>
      </c>
      <c r="I149" s="83">
        <v>4</v>
      </c>
      <c r="J149" s="83">
        <v>0</v>
      </c>
      <c r="K149" s="77">
        <f t="shared" si="6"/>
        <v>14</v>
      </c>
      <c r="L149" s="84">
        <f t="shared" si="5"/>
        <v>1</v>
      </c>
      <c r="M149" s="94"/>
      <c r="N149" s="109"/>
      <c r="O149" s="110"/>
    </row>
    <row r="150" spans="2:15" ht="15.75" thickBot="1" x14ac:dyDescent="0.3">
      <c r="B150" s="158"/>
      <c r="C150" s="85" t="s">
        <v>173</v>
      </c>
      <c r="D150" s="86">
        <v>1</v>
      </c>
      <c r="E150" s="86">
        <v>6</v>
      </c>
      <c r="F150" s="86">
        <v>2</v>
      </c>
      <c r="G150" s="86">
        <v>2</v>
      </c>
      <c r="H150" s="86">
        <v>0</v>
      </c>
      <c r="I150" s="86">
        <v>4</v>
      </c>
      <c r="J150" s="86">
        <v>0</v>
      </c>
      <c r="K150" s="87">
        <f t="shared" si="6"/>
        <v>14</v>
      </c>
      <c r="L150" s="88">
        <f t="shared" si="5"/>
        <v>1</v>
      </c>
      <c r="M150" s="95"/>
      <c r="N150" s="106">
        <f>SUM(K142:K150)</f>
        <v>148.5</v>
      </c>
      <c r="O150" s="111">
        <f>N150/9</f>
        <v>16.5</v>
      </c>
    </row>
    <row r="151" spans="2:15" x14ac:dyDescent="0.25">
      <c r="B151" s="159" t="s">
        <v>250</v>
      </c>
      <c r="C151" s="3" t="s">
        <v>177</v>
      </c>
      <c r="D151" s="80">
        <v>1</v>
      </c>
      <c r="E151" s="80">
        <v>9</v>
      </c>
      <c r="F151" s="80">
        <v>0</v>
      </c>
      <c r="G151" s="80">
        <v>0</v>
      </c>
      <c r="H151" s="80">
        <v>0</v>
      </c>
      <c r="I151" s="80">
        <v>0</v>
      </c>
      <c r="J151" s="80">
        <v>0</v>
      </c>
      <c r="K151" s="80">
        <f t="shared" ref="K151:K159" si="7">D151*(SUM(E151:J151))</f>
        <v>9</v>
      </c>
      <c r="L151" s="81">
        <f t="shared" ref="L151:L159" si="8">IF(K151=0,"",IF(K151&lt;20,1,IF(K151&lt;50,2,IF(K151&lt;100,3,IF(K151&gt;99.99,4)))))</f>
        <v>1</v>
      </c>
      <c r="M151" s="99"/>
      <c r="N151" s="109"/>
      <c r="O151" s="110"/>
    </row>
    <row r="152" spans="2:15" x14ac:dyDescent="0.25">
      <c r="B152" s="157"/>
      <c r="C152" s="3" t="s">
        <v>174</v>
      </c>
      <c r="D152" s="83">
        <v>1</v>
      </c>
      <c r="E152" s="83">
        <v>7</v>
      </c>
      <c r="F152" s="83">
        <v>0</v>
      </c>
      <c r="G152" s="83">
        <v>1</v>
      </c>
      <c r="H152" s="83">
        <v>0</v>
      </c>
      <c r="I152" s="83">
        <v>4</v>
      </c>
      <c r="J152" s="83">
        <v>0</v>
      </c>
      <c r="K152" s="77">
        <f t="shared" si="7"/>
        <v>12</v>
      </c>
      <c r="L152" s="84">
        <f t="shared" si="8"/>
        <v>1</v>
      </c>
      <c r="M152" s="94"/>
      <c r="N152" s="109"/>
      <c r="O152" s="110"/>
    </row>
    <row r="153" spans="2:15" x14ac:dyDescent="0.25">
      <c r="B153" s="157"/>
      <c r="C153" s="3" t="s">
        <v>176</v>
      </c>
      <c r="D153" s="83">
        <v>1</v>
      </c>
      <c r="E153" s="83">
        <v>14</v>
      </c>
      <c r="F153" s="83">
        <v>0</v>
      </c>
      <c r="G153" s="83">
        <v>1</v>
      </c>
      <c r="H153" s="83">
        <v>0</v>
      </c>
      <c r="I153" s="83">
        <v>2</v>
      </c>
      <c r="J153" s="83">
        <v>0</v>
      </c>
      <c r="K153" s="77">
        <f t="shared" si="7"/>
        <v>17</v>
      </c>
      <c r="L153" s="84">
        <f t="shared" si="8"/>
        <v>1</v>
      </c>
      <c r="M153" s="94"/>
      <c r="N153" s="109"/>
      <c r="O153" s="110"/>
    </row>
    <row r="154" spans="2:15" ht="15.75" thickBot="1" x14ac:dyDescent="0.3">
      <c r="B154" s="157"/>
      <c r="C154" s="119" t="s">
        <v>175</v>
      </c>
      <c r="D154" s="120">
        <v>5</v>
      </c>
      <c r="E154" s="120">
        <v>0.5</v>
      </c>
      <c r="F154" s="120">
        <v>0</v>
      </c>
      <c r="G154" s="120">
        <v>0</v>
      </c>
      <c r="H154" s="120">
        <v>1</v>
      </c>
      <c r="I154" s="120">
        <v>0</v>
      </c>
      <c r="J154" s="120">
        <v>2</v>
      </c>
      <c r="K154" s="120">
        <f t="shared" si="7"/>
        <v>17.5</v>
      </c>
      <c r="L154" s="121">
        <f t="shared" si="8"/>
        <v>1</v>
      </c>
      <c r="M154" s="94"/>
      <c r="N154" s="109"/>
      <c r="O154" s="110"/>
    </row>
    <row r="155" spans="2:15" ht="15.75" thickTop="1" x14ac:dyDescent="0.25">
      <c r="B155" s="157"/>
      <c r="C155" s="3" t="s">
        <v>169</v>
      </c>
      <c r="D155" s="83">
        <v>1</v>
      </c>
      <c r="E155" s="83">
        <v>11</v>
      </c>
      <c r="F155" s="83">
        <v>2</v>
      </c>
      <c r="G155" s="83">
        <v>1</v>
      </c>
      <c r="H155" s="83">
        <v>1</v>
      </c>
      <c r="I155" s="83">
        <v>4</v>
      </c>
      <c r="J155" s="83">
        <v>0</v>
      </c>
      <c r="K155" s="77">
        <f t="shared" si="7"/>
        <v>19</v>
      </c>
      <c r="L155" s="84">
        <f t="shared" si="8"/>
        <v>1</v>
      </c>
      <c r="M155" s="94"/>
      <c r="N155" s="109"/>
      <c r="O155" s="110"/>
    </row>
    <row r="156" spans="2:15" x14ac:dyDescent="0.25">
      <c r="B156" s="157"/>
      <c r="C156" s="3" t="s">
        <v>170</v>
      </c>
      <c r="D156" s="83">
        <v>1</v>
      </c>
      <c r="E156" s="83">
        <v>12</v>
      </c>
      <c r="F156" s="83">
        <v>4</v>
      </c>
      <c r="G156" s="83">
        <v>3</v>
      </c>
      <c r="H156" s="83">
        <v>1</v>
      </c>
      <c r="I156" s="83">
        <v>2</v>
      </c>
      <c r="J156" s="83">
        <v>0</v>
      </c>
      <c r="K156" s="77">
        <f t="shared" si="7"/>
        <v>22</v>
      </c>
      <c r="L156" s="84">
        <f t="shared" si="8"/>
        <v>2</v>
      </c>
      <c r="M156" s="94" t="s">
        <v>251</v>
      </c>
      <c r="N156" s="109"/>
      <c r="O156" s="110"/>
    </row>
    <row r="157" spans="2:15" x14ac:dyDescent="0.25">
      <c r="B157" s="157"/>
      <c r="C157" s="3" t="s">
        <v>171</v>
      </c>
      <c r="D157" s="83">
        <v>1</v>
      </c>
      <c r="E157" s="83">
        <v>12</v>
      </c>
      <c r="F157" s="83">
        <v>2</v>
      </c>
      <c r="G157" s="83">
        <v>1</v>
      </c>
      <c r="H157" s="83">
        <v>0</v>
      </c>
      <c r="I157" s="83">
        <v>2</v>
      </c>
      <c r="J157" s="83">
        <v>0</v>
      </c>
      <c r="K157" s="77">
        <f t="shared" si="7"/>
        <v>17</v>
      </c>
      <c r="L157" s="84">
        <f t="shared" si="8"/>
        <v>1</v>
      </c>
      <c r="M157" s="94"/>
      <c r="N157" s="109"/>
      <c r="O157" s="110"/>
    </row>
    <row r="158" spans="2:15" x14ac:dyDescent="0.25">
      <c r="B158" s="157"/>
      <c r="C158" s="3" t="s">
        <v>172</v>
      </c>
      <c r="D158" s="83">
        <v>1</v>
      </c>
      <c r="E158" s="83">
        <v>6</v>
      </c>
      <c r="F158" s="83">
        <v>2</v>
      </c>
      <c r="G158" s="83">
        <v>1</v>
      </c>
      <c r="H158" s="83">
        <v>0</v>
      </c>
      <c r="I158" s="83">
        <v>4</v>
      </c>
      <c r="J158" s="83">
        <v>0</v>
      </c>
      <c r="K158" s="77">
        <f t="shared" si="7"/>
        <v>13</v>
      </c>
      <c r="L158" s="84">
        <f t="shared" si="8"/>
        <v>1</v>
      </c>
      <c r="M158" s="94"/>
      <c r="N158" s="109"/>
      <c r="O158" s="110"/>
    </row>
    <row r="159" spans="2:15" ht="15.75" thickBot="1" x14ac:dyDescent="0.3">
      <c r="B159" s="158"/>
      <c r="C159" s="85" t="s">
        <v>173</v>
      </c>
      <c r="D159" s="86">
        <v>1</v>
      </c>
      <c r="E159" s="86">
        <v>6</v>
      </c>
      <c r="F159" s="86">
        <v>2</v>
      </c>
      <c r="G159" s="86">
        <v>2</v>
      </c>
      <c r="H159" s="86">
        <v>0</v>
      </c>
      <c r="I159" s="86">
        <v>4</v>
      </c>
      <c r="J159" s="86">
        <v>0</v>
      </c>
      <c r="K159" s="87">
        <f t="shared" si="7"/>
        <v>14</v>
      </c>
      <c r="L159" s="88">
        <f t="shared" si="8"/>
        <v>1</v>
      </c>
      <c r="M159" s="95"/>
      <c r="N159" s="106">
        <f>SUM(K151:K159)</f>
        <v>140.5</v>
      </c>
      <c r="O159" s="111">
        <f>N159/9</f>
        <v>15.611111111111111</v>
      </c>
    </row>
    <row r="162" spans="13:15" x14ac:dyDescent="0.25">
      <c r="M162" s="6" t="s">
        <v>219</v>
      </c>
      <c r="N162" s="6" t="s">
        <v>221</v>
      </c>
    </row>
    <row r="163" spans="13:15" x14ac:dyDescent="0.25">
      <c r="M163" s="118" t="s">
        <v>224</v>
      </c>
      <c r="N163" s="118" t="s">
        <v>220</v>
      </c>
    </row>
    <row r="164" spans="13:15" x14ac:dyDescent="0.25">
      <c r="M164" s="112" t="s">
        <v>225</v>
      </c>
      <c r="N164" s="112" t="s">
        <v>226</v>
      </c>
    </row>
    <row r="168" spans="13:15" x14ac:dyDescent="0.25">
      <c r="O168" s="150"/>
    </row>
    <row r="169" spans="13:15" x14ac:dyDescent="0.25">
      <c r="O169" s="150"/>
    </row>
    <row r="170" spans="13:15" x14ac:dyDescent="0.25">
      <c r="O170" s="150"/>
    </row>
    <row r="171" spans="13:15" x14ac:dyDescent="0.25">
      <c r="O171" s="150"/>
    </row>
    <row r="172" spans="13:15" x14ac:dyDescent="0.25">
      <c r="O172" s="150"/>
    </row>
    <row r="173" spans="13:15" x14ac:dyDescent="0.25">
      <c r="O173" s="150"/>
    </row>
    <row r="174" spans="13:15" x14ac:dyDescent="0.25">
      <c r="O174" s="150"/>
    </row>
    <row r="175" spans="13:15" x14ac:dyDescent="0.25">
      <c r="O175" s="150"/>
    </row>
    <row r="176" spans="13:15" x14ac:dyDescent="0.25">
      <c r="O176" s="150"/>
    </row>
    <row r="177" spans="15:15" x14ac:dyDescent="0.25">
      <c r="O177" s="150"/>
    </row>
    <row r="178" spans="15:15" x14ac:dyDescent="0.25">
      <c r="O178" s="150"/>
    </row>
    <row r="179" spans="15:15" x14ac:dyDescent="0.25">
      <c r="O179" s="150"/>
    </row>
    <row r="180" spans="15:15" x14ac:dyDescent="0.25">
      <c r="O180" s="150"/>
    </row>
    <row r="181" spans="15:15" x14ac:dyDescent="0.25">
      <c r="O181" s="150"/>
    </row>
    <row r="182" spans="15:15" x14ac:dyDescent="0.25">
      <c r="O182" s="150"/>
    </row>
    <row r="183" spans="15:15" x14ac:dyDescent="0.25">
      <c r="O183" s="150"/>
    </row>
    <row r="184" spans="15:15" x14ac:dyDescent="0.25">
      <c r="O184" s="150"/>
    </row>
  </sheetData>
  <autoFilter ref="B5:L6" xr:uid="{00000000-0009-0000-0000-000005000000}"/>
  <sortState xmlns:xlrd2="http://schemas.microsoft.com/office/spreadsheetml/2017/richdata2" ref="G153:G287">
    <sortCondition ref="G153"/>
  </sortState>
  <mergeCells count="24">
    <mergeCell ref="B2:K2"/>
    <mergeCell ref="B5:B6"/>
    <mergeCell ref="C5:C6"/>
    <mergeCell ref="L5:L6"/>
    <mergeCell ref="M5:M6"/>
    <mergeCell ref="B97:B105"/>
    <mergeCell ref="O5:O6"/>
    <mergeCell ref="B7:B15"/>
    <mergeCell ref="B16:B24"/>
    <mergeCell ref="B25:B33"/>
    <mergeCell ref="B34:B42"/>
    <mergeCell ref="B43:B51"/>
    <mergeCell ref="N5:N6"/>
    <mergeCell ref="B52:B60"/>
    <mergeCell ref="B61:B69"/>
    <mergeCell ref="B70:B78"/>
    <mergeCell ref="B79:B87"/>
    <mergeCell ref="B88:B96"/>
    <mergeCell ref="B151:B159"/>
    <mergeCell ref="B106:B114"/>
    <mergeCell ref="B115:B123"/>
    <mergeCell ref="B124:B132"/>
    <mergeCell ref="B133:B141"/>
    <mergeCell ref="B142:B150"/>
  </mergeCells>
  <pageMargins left="0.7" right="0.7" top="0.78740157499999996" bottom="0.78740157499999996" header="0.3" footer="0.3"/>
  <pageSetup paperSize="9" orientation="portrait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4" id="{A8947EE7-BC20-4D7E-A878-81632F985745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L7:L150</xm:sqref>
        </x14:conditionalFormatting>
        <x14:conditionalFormatting xmlns:xm="http://schemas.microsoft.com/office/excel/2006/main">
          <x14:cfRule type="iconSet" priority="1" id="{F32E5CEE-1BF0-49EB-BCE4-6909BA62CAC0}">
            <x14:iconSet iconSet="4TrafficLights" custom="1">
              <x14:cfvo type="percent">
                <xm:f>0</xm:f>
              </x14:cfvo>
              <x14:cfvo type="num" gte="0">
                <xm:f>1</xm:f>
              </x14:cfvo>
              <x14:cfvo type="num" gte="0">
                <xm:f>2</xm:f>
              </x14:cfvo>
              <x14:cfvo type="num" gte="0">
                <xm:f>3</xm:f>
              </x14:cfvo>
              <x14:cfIcon iconSet="3TrafficLights1" iconId="2"/>
              <x14:cfIcon iconSet="3TrafficLights1" iconId="1"/>
              <x14:cfIcon iconSet="4RedToBlack" iconId="2"/>
              <x14:cfIcon iconSet="4RedToBlack" iconId="3"/>
            </x14:iconSet>
          </x14:cfRule>
          <xm:sqref>L151:L159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39"/>
  <sheetViews>
    <sheetView zoomScaleNormal="100" workbookViewId="0">
      <selection activeCell="A2" sqref="A2"/>
    </sheetView>
  </sheetViews>
  <sheetFormatPr baseColWidth="10" defaultRowHeight="15" x14ac:dyDescent="0.25"/>
  <cols>
    <col min="2" max="2" width="35" customWidth="1"/>
    <col min="3" max="3" width="77.85546875" style="1" customWidth="1"/>
    <col min="4" max="4" width="45.42578125" customWidth="1"/>
    <col min="5" max="5" width="49.7109375" customWidth="1"/>
    <col min="6" max="47" width="4.7109375" style="38" customWidth="1"/>
  </cols>
  <sheetData>
    <row r="1" spans="1:53" ht="15.75" thickBot="1" x14ac:dyDescent="0.3"/>
    <row r="2" spans="1:53" ht="26.25" customHeight="1" x14ac:dyDescent="0.35">
      <c r="A2" s="78" t="s">
        <v>273</v>
      </c>
      <c r="F2" s="181" t="s">
        <v>115</v>
      </c>
      <c r="G2" s="182"/>
      <c r="H2" s="183"/>
      <c r="I2" s="181" t="s">
        <v>116</v>
      </c>
      <c r="J2" s="182"/>
      <c r="K2" s="183"/>
      <c r="L2" s="181" t="s">
        <v>117</v>
      </c>
      <c r="M2" s="182"/>
      <c r="N2" s="183"/>
      <c r="O2" s="181" t="s">
        <v>118</v>
      </c>
      <c r="P2" s="182"/>
      <c r="Q2" s="183"/>
      <c r="R2" s="181" t="s">
        <v>119</v>
      </c>
      <c r="S2" s="182"/>
      <c r="T2" s="183"/>
      <c r="U2" s="181" t="s">
        <v>120</v>
      </c>
      <c r="V2" s="182"/>
      <c r="W2" s="183"/>
      <c r="X2" s="181" t="s">
        <v>121</v>
      </c>
      <c r="Y2" s="182"/>
      <c r="Z2" s="183"/>
      <c r="AA2" s="181" t="s">
        <v>122</v>
      </c>
      <c r="AB2" s="182"/>
      <c r="AC2" s="183"/>
      <c r="AD2" s="181" t="s">
        <v>123</v>
      </c>
      <c r="AE2" s="182"/>
      <c r="AF2" s="183"/>
      <c r="AG2" s="181" t="s">
        <v>124</v>
      </c>
      <c r="AH2" s="182"/>
      <c r="AI2" s="183"/>
      <c r="AJ2" s="181" t="s">
        <v>125</v>
      </c>
      <c r="AK2" s="182"/>
      <c r="AL2" s="183"/>
      <c r="AM2" s="181" t="s">
        <v>126</v>
      </c>
      <c r="AN2" s="182"/>
      <c r="AO2" s="183"/>
      <c r="AP2" s="184" t="s">
        <v>271</v>
      </c>
      <c r="AQ2" s="185"/>
      <c r="AR2" s="186"/>
      <c r="AS2" s="187" t="s">
        <v>272</v>
      </c>
      <c r="AT2" s="188"/>
      <c r="AU2" s="189"/>
    </row>
    <row r="3" spans="1:53" x14ac:dyDescent="0.25">
      <c r="A3" s="9" t="s">
        <v>31</v>
      </c>
      <c r="B3" s="9" t="s">
        <v>62</v>
      </c>
      <c r="C3" s="13" t="s">
        <v>32</v>
      </c>
      <c r="D3" s="9" t="s">
        <v>33</v>
      </c>
      <c r="E3" s="43" t="s">
        <v>37</v>
      </c>
      <c r="F3" s="46" t="s">
        <v>40</v>
      </c>
      <c r="G3" s="39" t="s">
        <v>41</v>
      </c>
      <c r="H3" s="47" t="s">
        <v>75</v>
      </c>
      <c r="I3" s="46" t="s">
        <v>40</v>
      </c>
      <c r="J3" s="39" t="s">
        <v>41</v>
      </c>
      <c r="K3" s="47" t="s">
        <v>75</v>
      </c>
      <c r="L3" s="46" t="s">
        <v>40</v>
      </c>
      <c r="M3" s="39" t="s">
        <v>41</v>
      </c>
      <c r="N3" s="47" t="s">
        <v>75</v>
      </c>
      <c r="O3" s="46" t="s">
        <v>40</v>
      </c>
      <c r="P3" s="39" t="s">
        <v>41</v>
      </c>
      <c r="Q3" s="47" t="s">
        <v>75</v>
      </c>
      <c r="R3" s="46" t="s">
        <v>40</v>
      </c>
      <c r="S3" s="39" t="s">
        <v>41</v>
      </c>
      <c r="T3" s="47" t="s">
        <v>75</v>
      </c>
      <c r="U3" s="46" t="s">
        <v>40</v>
      </c>
      <c r="V3" s="39" t="s">
        <v>41</v>
      </c>
      <c r="W3" s="47" t="s">
        <v>75</v>
      </c>
      <c r="X3" s="46" t="s">
        <v>40</v>
      </c>
      <c r="Y3" s="39" t="s">
        <v>41</v>
      </c>
      <c r="Z3" s="47" t="s">
        <v>75</v>
      </c>
      <c r="AA3" s="46" t="s">
        <v>40</v>
      </c>
      <c r="AB3" s="39" t="s">
        <v>41</v>
      </c>
      <c r="AC3" s="47" t="s">
        <v>75</v>
      </c>
      <c r="AD3" s="46" t="s">
        <v>40</v>
      </c>
      <c r="AE3" s="39" t="s">
        <v>41</v>
      </c>
      <c r="AF3" s="47" t="s">
        <v>75</v>
      </c>
      <c r="AG3" s="46" t="s">
        <v>40</v>
      </c>
      <c r="AH3" s="39" t="s">
        <v>41</v>
      </c>
      <c r="AI3" s="47" t="s">
        <v>75</v>
      </c>
      <c r="AJ3" s="46" t="s">
        <v>40</v>
      </c>
      <c r="AK3" s="39" t="s">
        <v>41</v>
      </c>
      <c r="AL3" s="47" t="s">
        <v>75</v>
      </c>
      <c r="AM3" s="46" t="s">
        <v>40</v>
      </c>
      <c r="AN3" s="39" t="s">
        <v>41</v>
      </c>
      <c r="AO3" s="47" t="s">
        <v>75</v>
      </c>
      <c r="AP3" s="46" t="s">
        <v>40</v>
      </c>
      <c r="AQ3" s="39" t="s">
        <v>41</v>
      </c>
      <c r="AR3" s="47" t="s">
        <v>75</v>
      </c>
      <c r="AS3" s="46" t="s">
        <v>40</v>
      </c>
      <c r="AT3" s="39" t="s">
        <v>41</v>
      </c>
      <c r="AU3" s="47" t="s">
        <v>75</v>
      </c>
    </row>
    <row r="4" spans="1:53" ht="30" x14ac:dyDescent="0.25">
      <c r="A4" s="175">
        <v>1</v>
      </c>
      <c r="B4" s="178" t="s">
        <v>0</v>
      </c>
      <c r="C4" s="14" t="s">
        <v>1</v>
      </c>
      <c r="D4" s="14" t="s">
        <v>105</v>
      </c>
      <c r="E4" s="44" t="s">
        <v>106</v>
      </c>
      <c r="F4" s="48"/>
      <c r="G4" s="40"/>
      <c r="H4" s="49"/>
      <c r="I4" s="48"/>
      <c r="J4" s="40"/>
      <c r="K4" s="49"/>
      <c r="L4" s="48"/>
      <c r="M4" s="40"/>
      <c r="N4" s="49"/>
      <c r="O4" s="48"/>
      <c r="P4" s="40"/>
      <c r="Q4" s="49"/>
      <c r="R4" s="48"/>
      <c r="S4" s="40"/>
      <c r="T4" s="49"/>
      <c r="U4" s="48"/>
      <c r="V4" s="40"/>
      <c r="W4" s="49"/>
      <c r="X4" s="48"/>
      <c r="Y4" s="40"/>
      <c r="Z4" s="49"/>
      <c r="AA4" s="48"/>
      <c r="AB4" s="40"/>
      <c r="AC4" s="49"/>
      <c r="AD4" s="48"/>
      <c r="AE4" s="40"/>
      <c r="AF4" s="49"/>
      <c r="AG4" s="48"/>
      <c r="AH4" s="40"/>
      <c r="AI4" s="49"/>
      <c r="AJ4" s="48"/>
      <c r="AK4" s="40"/>
      <c r="AL4" s="49"/>
      <c r="AM4" s="48"/>
      <c r="AN4" s="40"/>
      <c r="AO4" s="49"/>
      <c r="AP4" s="48"/>
      <c r="AQ4" s="40"/>
      <c r="AR4" s="49"/>
      <c r="AS4" s="48"/>
      <c r="AT4" s="40"/>
      <c r="AU4" s="49"/>
    </row>
    <row r="5" spans="1:53" ht="45" x14ac:dyDescent="0.25">
      <c r="A5" s="176"/>
      <c r="B5" s="179"/>
      <c r="C5" s="14" t="s">
        <v>2</v>
      </c>
      <c r="D5" s="14" t="s">
        <v>102</v>
      </c>
      <c r="E5" s="45" t="s">
        <v>114</v>
      </c>
      <c r="F5" s="50">
        <v>4</v>
      </c>
      <c r="G5" s="36" t="s">
        <v>61</v>
      </c>
      <c r="H5" s="51">
        <v>5</v>
      </c>
      <c r="I5" s="50">
        <v>3</v>
      </c>
      <c r="J5" s="36" t="s">
        <v>61</v>
      </c>
      <c r="K5" s="51">
        <v>4</v>
      </c>
      <c r="L5" s="50">
        <v>4</v>
      </c>
      <c r="M5" s="36" t="s">
        <v>61</v>
      </c>
      <c r="N5" s="51">
        <v>5</v>
      </c>
      <c r="O5" s="50">
        <v>3</v>
      </c>
      <c r="P5" s="36" t="s">
        <v>61</v>
      </c>
      <c r="Q5" s="51">
        <v>4</v>
      </c>
      <c r="R5" s="50">
        <v>4</v>
      </c>
      <c r="S5" s="36" t="s">
        <v>61</v>
      </c>
      <c r="T5" s="51">
        <v>5</v>
      </c>
      <c r="U5" s="50">
        <v>4</v>
      </c>
      <c r="V5" s="36" t="s">
        <v>61</v>
      </c>
      <c r="W5" s="51">
        <v>5</v>
      </c>
      <c r="X5" s="48">
        <v>0</v>
      </c>
      <c r="Y5" s="40"/>
      <c r="Z5" s="49"/>
      <c r="AA5" s="50">
        <v>3</v>
      </c>
      <c r="AB5" s="36" t="s">
        <v>61</v>
      </c>
      <c r="AC5" s="51">
        <v>4</v>
      </c>
      <c r="AD5" s="50">
        <v>4</v>
      </c>
      <c r="AE5" s="36" t="s">
        <v>61</v>
      </c>
      <c r="AF5" s="51">
        <v>5</v>
      </c>
      <c r="AG5" s="50">
        <v>4</v>
      </c>
      <c r="AH5" s="36" t="s">
        <v>61</v>
      </c>
      <c r="AI5" s="51">
        <v>5</v>
      </c>
      <c r="AJ5" s="50">
        <v>4</v>
      </c>
      <c r="AK5" s="36" t="s">
        <v>61</v>
      </c>
      <c r="AL5" s="51">
        <v>5</v>
      </c>
      <c r="AM5" s="50">
        <v>4</v>
      </c>
      <c r="AN5" s="36" t="s">
        <v>61</v>
      </c>
      <c r="AO5" s="51">
        <v>5</v>
      </c>
      <c r="AP5" s="50">
        <v>4</v>
      </c>
      <c r="AQ5" s="36" t="s">
        <v>61</v>
      </c>
      <c r="AR5" s="51">
        <v>5</v>
      </c>
      <c r="AS5" s="50">
        <v>3</v>
      </c>
      <c r="AT5" s="36" t="s">
        <v>61</v>
      </c>
      <c r="AU5" s="51">
        <v>4</v>
      </c>
    </row>
    <row r="6" spans="1:53" ht="30" x14ac:dyDescent="0.25">
      <c r="A6" s="176"/>
      <c r="B6" s="179"/>
      <c r="C6" s="14" t="s">
        <v>3</v>
      </c>
      <c r="D6" s="14" t="s">
        <v>112</v>
      </c>
      <c r="E6" s="45" t="s">
        <v>113</v>
      </c>
      <c r="F6" s="52">
        <v>3</v>
      </c>
      <c r="G6" s="41" t="s">
        <v>61</v>
      </c>
      <c r="H6" s="53">
        <v>4</v>
      </c>
      <c r="I6" s="52">
        <v>2</v>
      </c>
      <c r="J6" s="41" t="s">
        <v>61</v>
      </c>
      <c r="K6" s="53">
        <v>3</v>
      </c>
      <c r="L6" s="52">
        <v>3</v>
      </c>
      <c r="M6" s="41" t="s">
        <v>61</v>
      </c>
      <c r="N6" s="53">
        <v>4</v>
      </c>
      <c r="O6" s="52">
        <v>2</v>
      </c>
      <c r="P6" s="41" t="s">
        <v>61</v>
      </c>
      <c r="Q6" s="53">
        <v>3</v>
      </c>
      <c r="R6" s="52">
        <v>3</v>
      </c>
      <c r="S6" s="41" t="s">
        <v>61</v>
      </c>
      <c r="T6" s="53">
        <v>4</v>
      </c>
      <c r="U6" s="52">
        <v>3</v>
      </c>
      <c r="V6" s="41" t="s">
        <v>61</v>
      </c>
      <c r="W6" s="53">
        <v>4</v>
      </c>
      <c r="X6" s="48">
        <v>0</v>
      </c>
      <c r="Y6" s="40"/>
      <c r="Z6" s="49"/>
      <c r="AA6" s="52">
        <v>2</v>
      </c>
      <c r="AB6" s="41" t="s">
        <v>61</v>
      </c>
      <c r="AC6" s="53">
        <v>3</v>
      </c>
      <c r="AD6" s="52">
        <v>3</v>
      </c>
      <c r="AE6" s="41" t="s">
        <v>61</v>
      </c>
      <c r="AF6" s="53">
        <v>4</v>
      </c>
      <c r="AG6" s="52">
        <v>3</v>
      </c>
      <c r="AH6" s="41" t="s">
        <v>61</v>
      </c>
      <c r="AI6" s="53">
        <v>4</v>
      </c>
      <c r="AJ6" s="52">
        <v>2</v>
      </c>
      <c r="AK6" s="41" t="s">
        <v>61</v>
      </c>
      <c r="AL6" s="53">
        <v>3</v>
      </c>
      <c r="AM6" s="52">
        <v>3</v>
      </c>
      <c r="AN6" s="41" t="s">
        <v>61</v>
      </c>
      <c r="AO6" s="53">
        <v>4</v>
      </c>
      <c r="AP6" s="52">
        <v>3</v>
      </c>
      <c r="AQ6" s="41" t="s">
        <v>61</v>
      </c>
      <c r="AR6" s="53">
        <v>4</v>
      </c>
      <c r="AS6" s="52">
        <v>2</v>
      </c>
      <c r="AT6" s="41" t="s">
        <v>61</v>
      </c>
      <c r="AU6" s="53">
        <v>3</v>
      </c>
      <c r="AV6" s="37"/>
      <c r="AW6" s="37"/>
      <c r="AX6" s="37"/>
      <c r="AY6" s="37"/>
      <c r="AZ6" s="37"/>
      <c r="BA6" s="37"/>
    </row>
    <row r="7" spans="1:53" ht="28.5" customHeight="1" x14ac:dyDescent="0.25">
      <c r="A7" s="176"/>
      <c r="B7" s="179"/>
      <c r="C7" s="173" t="s">
        <v>4</v>
      </c>
      <c r="D7" s="14" t="s">
        <v>100</v>
      </c>
      <c r="E7" s="44" t="s">
        <v>107</v>
      </c>
      <c r="F7" s="52">
        <v>4</v>
      </c>
      <c r="G7" s="41" t="s">
        <v>61</v>
      </c>
      <c r="H7" s="53">
        <v>5</v>
      </c>
      <c r="I7" s="52">
        <v>2</v>
      </c>
      <c r="J7" s="41" t="s">
        <v>61</v>
      </c>
      <c r="K7" s="53">
        <v>3</v>
      </c>
      <c r="L7" s="52">
        <v>4</v>
      </c>
      <c r="M7" s="41" t="s">
        <v>61</v>
      </c>
      <c r="N7" s="53">
        <v>5</v>
      </c>
      <c r="O7" s="52">
        <v>4</v>
      </c>
      <c r="P7" s="41" t="s">
        <v>61</v>
      </c>
      <c r="Q7" s="53">
        <v>5</v>
      </c>
      <c r="R7" s="52">
        <v>4</v>
      </c>
      <c r="S7" s="41" t="s">
        <v>61</v>
      </c>
      <c r="T7" s="53">
        <v>5</v>
      </c>
      <c r="U7" s="52">
        <v>2</v>
      </c>
      <c r="V7" s="41" t="s">
        <v>61</v>
      </c>
      <c r="W7" s="53">
        <v>3</v>
      </c>
      <c r="X7" s="52">
        <v>4</v>
      </c>
      <c r="Y7" s="41" t="s">
        <v>61</v>
      </c>
      <c r="Z7" s="53">
        <v>5</v>
      </c>
      <c r="AA7" s="52">
        <v>2</v>
      </c>
      <c r="AB7" s="41" t="s">
        <v>61</v>
      </c>
      <c r="AC7" s="53">
        <v>3</v>
      </c>
      <c r="AD7" s="52">
        <v>2</v>
      </c>
      <c r="AE7" s="41" t="s">
        <v>61</v>
      </c>
      <c r="AF7" s="53">
        <v>3</v>
      </c>
      <c r="AG7" s="52">
        <v>3</v>
      </c>
      <c r="AH7" s="41" t="s">
        <v>61</v>
      </c>
      <c r="AI7" s="53">
        <v>4</v>
      </c>
      <c r="AJ7" s="52">
        <v>4</v>
      </c>
      <c r="AK7" s="41" t="s">
        <v>61</v>
      </c>
      <c r="AL7" s="53">
        <v>5</v>
      </c>
      <c r="AM7" s="52">
        <v>4</v>
      </c>
      <c r="AN7" s="41" t="s">
        <v>61</v>
      </c>
      <c r="AO7" s="53">
        <v>5</v>
      </c>
      <c r="AP7" s="52">
        <v>1</v>
      </c>
      <c r="AQ7" s="41" t="s">
        <v>61</v>
      </c>
      <c r="AR7" s="53">
        <v>2</v>
      </c>
      <c r="AS7" s="52">
        <v>2</v>
      </c>
      <c r="AT7" s="41" t="s">
        <v>61</v>
      </c>
      <c r="AU7" s="53">
        <v>3</v>
      </c>
      <c r="AV7" s="37"/>
      <c r="AW7" s="37"/>
      <c r="AX7" s="37"/>
      <c r="AY7" s="37"/>
      <c r="AZ7" s="37"/>
      <c r="BA7" s="37"/>
    </row>
    <row r="8" spans="1:53" x14ac:dyDescent="0.25">
      <c r="A8" s="177"/>
      <c r="B8" s="180"/>
      <c r="C8" s="174"/>
      <c r="D8" s="14" t="s">
        <v>128</v>
      </c>
      <c r="E8" s="44" t="s">
        <v>107</v>
      </c>
      <c r="F8" s="52">
        <v>3</v>
      </c>
      <c r="G8" s="41" t="s">
        <v>61</v>
      </c>
      <c r="H8" s="53">
        <v>4</v>
      </c>
      <c r="I8" s="52">
        <v>2</v>
      </c>
      <c r="J8" s="41" t="s">
        <v>61</v>
      </c>
      <c r="K8" s="53">
        <v>3</v>
      </c>
      <c r="L8" s="52">
        <v>3</v>
      </c>
      <c r="M8" s="41" t="s">
        <v>61</v>
      </c>
      <c r="N8" s="53">
        <v>4</v>
      </c>
      <c r="O8" s="52">
        <v>2</v>
      </c>
      <c r="P8" s="41" t="s">
        <v>61</v>
      </c>
      <c r="Q8" s="53">
        <v>3</v>
      </c>
      <c r="R8" s="52">
        <v>3</v>
      </c>
      <c r="S8" s="41" t="s">
        <v>61</v>
      </c>
      <c r="T8" s="53">
        <v>4</v>
      </c>
      <c r="U8" s="52">
        <v>1</v>
      </c>
      <c r="V8" s="41" t="s">
        <v>61</v>
      </c>
      <c r="W8" s="53">
        <v>2</v>
      </c>
      <c r="X8" s="52">
        <v>4</v>
      </c>
      <c r="Y8" s="41" t="s">
        <v>61</v>
      </c>
      <c r="Z8" s="53">
        <v>5</v>
      </c>
      <c r="AA8" s="52">
        <v>2</v>
      </c>
      <c r="AB8" s="41" t="s">
        <v>61</v>
      </c>
      <c r="AC8" s="53">
        <v>3</v>
      </c>
      <c r="AD8" s="52">
        <v>2</v>
      </c>
      <c r="AE8" s="41" t="s">
        <v>61</v>
      </c>
      <c r="AF8" s="53">
        <v>3</v>
      </c>
      <c r="AG8" s="52">
        <v>3</v>
      </c>
      <c r="AH8" s="41" t="s">
        <v>61</v>
      </c>
      <c r="AI8" s="53">
        <v>4</v>
      </c>
      <c r="AJ8" s="52">
        <v>3</v>
      </c>
      <c r="AK8" s="41" t="s">
        <v>61</v>
      </c>
      <c r="AL8" s="53">
        <v>4</v>
      </c>
      <c r="AM8" s="52">
        <v>4</v>
      </c>
      <c r="AN8" s="41" t="s">
        <v>61</v>
      </c>
      <c r="AO8" s="53">
        <v>5</v>
      </c>
      <c r="AP8" s="52">
        <v>2</v>
      </c>
      <c r="AQ8" s="41" t="s">
        <v>61</v>
      </c>
      <c r="AR8" s="53">
        <v>3</v>
      </c>
      <c r="AS8" s="52">
        <v>2</v>
      </c>
      <c r="AT8" s="41" t="s">
        <v>61</v>
      </c>
      <c r="AU8" s="53">
        <v>3</v>
      </c>
      <c r="AV8" s="37"/>
      <c r="AW8" s="37"/>
      <c r="AX8" s="37"/>
      <c r="AY8" s="37"/>
      <c r="AZ8" s="37"/>
      <c r="BA8" s="37"/>
    </row>
    <row r="9" spans="1:53" ht="45" x14ac:dyDescent="0.25">
      <c r="A9" s="10">
        <v>3</v>
      </c>
      <c r="B9" s="11" t="s">
        <v>23</v>
      </c>
      <c r="C9" s="14" t="s">
        <v>6</v>
      </c>
      <c r="D9" s="14" t="s">
        <v>101</v>
      </c>
      <c r="E9" s="45" t="s">
        <v>127</v>
      </c>
      <c r="F9" s="52">
        <v>2</v>
      </c>
      <c r="G9" s="41" t="s">
        <v>59</v>
      </c>
      <c r="H9" s="53">
        <v>4</v>
      </c>
      <c r="I9" s="52">
        <v>1</v>
      </c>
      <c r="J9" s="41" t="s">
        <v>59</v>
      </c>
      <c r="K9" s="53">
        <v>3</v>
      </c>
      <c r="L9" s="52">
        <v>1</v>
      </c>
      <c r="M9" s="41" t="s">
        <v>59</v>
      </c>
      <c r="N9" s="53">
        <v>3</v>
      </c>
      <c r="O9" s="52">
        <v>2</v>
      </c>
      <c r="P9" s="41" t="s">
        <v>59</v>
      </c>
      <c r="Q9" s="53">
        <v>4</v>
      </c>
      <c r="R9" s="52">
        <v>2</v>
      </c>
      <c r="S9" s="41" t="s">
        <v>59</v>
      </c>
      <c r="T9" s="53">
        <v>4</v>
      </c>
      <c r="U9" s="52">
        <v>1</v>
      </c>
      <c r="V9" s="41" t="s">
        <v>59</v>
      </c>
      <c r="W9" s="53">
        <v>3</v>
      </c>
      <c r="X9" s="52">
        <v>2</v>
      </c>
      <c r="Y9" s="41" t="s">
        <v>59</v>
      </c>
      <c r="Z9" s="53">
        <v>4</v>
      </c>
      <c r="AA9" s="52">
        <v>1</v>
      </c>
      <c r="AB9" s="41" t="s">
        <v>59</v>
      </c>
      <c r="AC9" s="53">
        <v>3</v>
      </c>
      <c r="AD9" s="52">
        <v>1</v>
      </c>
      <c r="AE9" s="41" t="s">
        <v>59</v>
      </c>
      <c r="AF9" s="53">
        <v>3</v>
      </c>
      <c r="AG9" s="52">
        <v>1</v>
      </c>
      <c r="AH9" s="41" t="s">
        <v>59</v>
      </c>
      <c r="AI9" s="53">
        <v>3</v>
      </c>
      <c r="AJ9" s="52">
        <v>2</v>
      </c>
      <c r="AK9" s="41" t="s">
        <v>59</v>
      </c>
      <c r="AL9" s="53">
        <v>4</v>
      </c>
      <c r="AM9" s="52">
        <v>2</v>
      </c>
      <c r="AN9" s="41" t="s">
        <v>59</v>
      </c>
      <c r="AO9" s="53">
        <v>4</v>
      </c>
      <c r="AP9" s="52">
        <v>2</v>
      </c>
      <c r="AQ9" s="41" t="s">
        <v>59</v>
      </c>
      <c r="AR9" s="53">
        <v>4</v>
      </c>
      <c r="AS9" s="52">
        <v>1</v>
      </c>
      <c r="AT9" s="41" t="s">
        <v>59</v>
      </c>
      <c r="AU9" s="53">
        <v>3</v>
      </c>
      <c r="AV9" s="37"/>
      <c r="AW9" s="37"/>
      <c r="AX9" s="37"/>
      <c r="AY9" s="37"/>
      <c r="AZ9" s="37"/>
      <c r="BA9" s="37"/>
    </row>
    <row r="10" spans="1:53" ht="30" x14ac:dyDescent="0.25">
      <c r="A10" s="10">
        <v>8</v>
      </c>
      <c r="B10" s="14" t="s">
        <v>28</v>
      </c>
      <c r="C10" s="14" t="s">
        <v>11</v>
      </c>
      <c r="D10" s="14" t="s">
        <v>104</v>
      </c>
      <c r="E10" s="44" t="s">
        <v>108</v>
      </c>
      <c r="F10" s="52">
        <v>4</v>
      </c>
      <c r="G10" s="41" t="s">
        <v>61</v>
      </c>
      <c r="H10" s="53">
        <v>5</v>
      </c>
      <c r="I10" s="52">
        <v>2</v>
      </c>
      <c r="J10" s="41" t="s">
        <v>61</v>
      </c>
      <c r="K10" s="53">
        <v>3</v>
      </c>
      <c r="L10" s="52">
        <v>3</v>
      </c>
      <c r="M10" s="41" t="s">
        <v>61</v>
      </c>
      <c r="N10" s="53">
        <v>4</v>
      </c>
      <c r="O10" s="52">
        <v>4</v>
      </c>
      <c r="P10" s="41" t="s">
        <v>61</v>
      </c>
      <c r="Q10" s="53">
        <v>5</v>
      </c>
      <c r="R10" s="52">
        <v>4</v>
      </c>
      <c r="S10" s="41" t="s">
        <v>61</v>
      </c>
      <c r="T10" s="53">
        <v>5</v>
      </c>
      <c r="U10" s="52">
        <v>1</v>
      </c>
      <c r="V10" s="41" t="s">
        <v>61</v>
      </c>
      <c r="W10" s="53">
        <v>2</v>
      </c>
      <c r="X10" s="52">
        <v>3</v>
      </c>
      <c r="Y10" s="41" t="s">
        <v>61</v>
      </c>
      <c r="Z10" s="53">
        <v>4</v>
      </c>
      <c r="AA10" s="52">
        <v>2</v>
      </c>
      <c r="AB10" s="41" t="s">
        <v>61</v>
      </c>
      <c r="AC10" s="53">
        <v>3</v>
      </c>
      <c r="AD10" s="52">
        <v>3</v>
      </c>
      <c r="AE10" s="41" t="s">
        <v>61</v>
      </c>
      <c r="AF10" s="53">
        <v>4</v>
      </c>
      <c r="AG10" s="52">
        <v>3</v>
      </c>
      <c r="AH10" s="41" t="s">
        <v>61</v>
      </c>
      <c r="AI10" s="53">
        <v>4</v>
      </c>
      <c r="AJ10" s="52">
        <v>4</v>
      </c>
      <c r="AK10" s="41" t="s">
        <v>61</v>
      </c>
      <c r="AL10" s="53">
        <v>5</v>
      </c>
      <c r="AM10" s="52">
        <v>4</v>
      </c>
      <c r="AN10" s="41" t="s">
        <v>61</v>
      </c>
      <c r="AO10" s="53">
        <v>5</v>
      </c>
      <c r="AP10" s="52">
        <v>2</v>
      </c>
      <c r="AQ10" s="41" t="s">
        <v>61</v>
      </c>
      <c r="AR10" s="53">
        <v>3</v>
      </c>
      <c r="AS10" s="52">
        <v>2</v>
      </c>
      <c r="AT10" s="41" t="s">
        <v>61</v>
      </c>
      <c r="AU10" s="53">
        <v>3</v>
      </c>
      <c r="AV10" s="37"/>
      <c r="AW10" s="37"/>
      <c r="AX10" s="37"/>
      <c r="AY10" s="37"/>
      <c r="AZ10" s="37"/>
      <c r="BA10" s="37"/>
    </row>
    <row r="11" spans="1:53" ht="30" x14ac:dyDescent="0.25">
      <c r="A11" s="175">
        <v>9</v>
      </c>
      <c r="B11" s="178" t="s">
        <v>12</v>
      </c>
      <c r="C11" s="173" t="s">
        <v>13</v>
      </c>
      <c r="D11" s="14" t="s">
        <v>98</v>
      </c>
      <c r="E11" s="44" t="s">
        <v>109</v>
      </c>
      <c r="F11" s="52">
        <v>3</v>
      </c>
      <c r="G11" s="41" t="s">
        <v>57</v>
      </c>
      <c r="H11" s="53">
        <v>2</v>
      </c>
      <c r="I11" s="52">
        <v>2</v>
      </c>
      <c r="J11" s="41" t="s">
        <v>57</v>
      </c>
      <c r="K11" s="53">
        <v>1</v>
      </c>
      <c r="L11" s="52">
        <v>3</v>
      </c>
      <c r="M11" s="41" t="s">
        <v>57</v>
      </c>
      <c r="N11" s="53">
        <v>2</v>
      </c>
      <c r="O11" s="52">
        <v>4</v>
      </c>
      <c r="P11" s="41" t="s">
        <v>57</v>
      </c>
      <c r="Q11" s="53">
        <v>2</v>
      </c>
      <c r="R11" s="52">
        <v>3</v>
      </c>
      <c r="S11" s="41" t="s">
        <v>57</v>
      </c>
      <c r="T11" s="53">
        <v>2</v>
      </c>
      <c r="U11" s="52">
        <v>2</v>
      </c>
      <c r="V11" s="41" t="s">
        <v>57</v>
      </c>
      <c r="W11" s="53">
        <v>1</v>
      </c>
      <c r="X11" s="52">
        <v>3</v>
      </c>
      <c r="Y11" s="41" t="s">
        <v>57</v>
      </c>
      <c r="Z11" s="53">
        <v>2</v>
      </c>
      <c r="AA11" s="52">
        <v>1</v>
      </c>
      <c r="AB11" s="41" t="s">
        <v>57</v>
      </c>
      <c r="AC11" s="53">
        <v>1</v>
      </c>
      <c r="AD11" s="52">
        <v>4</v>
      </c>
      <c r="AE11" s="41" t="s">
        <v>57</v>
      </c>
      <c r="AF11" s="53">
        <v>2</v>
      </c>
      <c r="AG11" s="52">
        <v>3</v>
      </c>
      <c r="AH11" s="41" t="s">
        <v>57</v>
      </c>
      <c r="AI11" s="53">
        <v>2</v>
      </c>
      <c r="AJ11" s="52">
        <v>4</v>
      </c>
      <c r="AK11" s="41" t="s">
        <v>57</v>
      </c>
      <c r="AL11" s="53">
        <v>2</v>
      </c>
      <c r="AM11" s="52">
        <v>4</v>
      </c>
      <c r="AN11" s="41" t="s">
        <v>57</v>
      </c>
      <c r="AO11" s="53">
        <v>2</v>
      </c>
      <c r="AP11" s="52">
        <v>2</v>
      </c>
      <c r="AQ11" s="41" t="s">
        <v>57</v>
      </c>
      <c r="AR11" s="53">
        <v>1</v>
      </c>
      <c r="AS11" s="52">
        <v>2</v>
      </c>
      <c r="AT11" s="41" t="s">
        <v>57</v>
      </c>
      <c r="AU11" s="53">
        <v>1</v>
      </c>
      <c r="AV11" s="37"/>
      <c r="AW11" s="37"/>
      <c r="AX11" s="37"/>
      <c r="AY11" s="37"/>
      <c r="AZ11" s="37"/>
      <c r="BA11" s="37"/>
    </row>
    <row r="12" spans="1:53" ht="30" x14ac:dyDescent="0.25">
      <c r="A12" s="176"/>
      <c r="B12" s="179"/>
      <c r="C12" s="174"/>
      <c r="D12" s="14" t="s">
        <v>99</v>
      </c>
      <c r="E12" s="44" t="s">
        <v>110</v>
      </c>
      <c r="F12" s="52">
        <v>4</v>
      </c>
      <c r="G12" s="41" t="s">
        <v>57</v>
      </c>
      <c r="H12" s="53">
        <v>2</v>
      </c>
      <c r="I12" s="52">
        <v>2</v>
      </c>
      <c r="J12" s="41" t="s">
        <v>57</v>
      </c>
      <c r="K12" s="53">
        <v>1</v>
      </c>
      <c r="L12" s="52">
        <v>2</v>
      </c>
      <c r="M12" s="41" t="s">
        <v>57</v>
      </c>
      <c r="N12" s="53">
        <v>1</v>
      </c>
      <c r="O12" s="52">
        <v>3</v>
      </c>
      <c r="P12" s="41" t="s">
        <v>57</v>
      </c>
      <c r="Q12" s="53">
        <v>2</v>
      </c>
      <c r="R12" s="52">
        <v>3</v>
      </c>
      <c r="S12" s="41" t="s">
        <v>57</v>
      </c>
      <c r="T12" s="53">
        <v>2</v>
      </c>
      <c r="U12" s="52">
        <v>2</v>
      </c>
      <c r="V12" s="41" t="s">
        <v>57</v>
      </c>
      <c r="W12" s="53">
        <v>1</v>
      </c>
      <c r="X12" s="52">
        <v>2</v>
      </c>
      <c r="Y12" s="41" t="s">
        <v>57</v>
      </c>
      <c r="Z12" s="53">
        <v>1</v>
      </c>
      <c r="AA12" s="52">
        <v>1</v>
      </c>
      <c r="AB12" s="41" t="s">
        <v>57</v>
      </c>
      <c r="AC12" s="53">
        <v>1</v>
      </c>
      <c r="AD12" s="52">
        <v>1</v>
      </c>
      <c r="AE12" s="41" t="s">
        <v>57</v>
      </c>
      <c r="AF12" s="53">
        <v>1</v>
      </c>
      <c r="AG12" s="52">
        <v>2</v>
      </c>
      <c r="AH12" s="41" t="s">
        <v>57</v>
      </c>
      <c r="AI12" s="53">
        <v>1</v>
      </c>
      <c r="AJ12" s="52">
        <v>3</v>
      </c>
      <c r="AK12" s="41" t="s">
        <v>57</v>
      </c>
      <c r="AL12" s="53">
        <v>2</v>
      </c>
      <c r="AM12" s="52">
        <v>3</v>
      </c>
      <c r="AN12" s="41" t="s">
        <v>57</v>
      </c>
      <c r="AO12" s="53">
        <v>2</v>
      </c>
      <c r="AP12" s="52">
        <v>3</v>
      </c>
      <c r="AQ12" s="41" t="s">
        <v>57</v>
      </c>
      <c r="AR12" s="53">
        <v>2</v>
      </c>
      <c r="AS12" s="52">
        <v>1</v>
      </c>
      <c r="AT12" s="41" t="s">
        <v>57</v>
      </c>
      <c r="AU12" s="53">
        <v>1</v>
      </c>
      <c r="AV12" s="37"/>
      <c r="AW12" s="37"/>
      <c r="AX12" s="37"/>
      <c r="AY12" s="37"/>
      <c r="AZ12" s="37"/>
      <c r="BA12" s="37"/>
    </row>
    <row r="13" spans="1:53" ht="30" x14ac:dyDescent="0.25">
      <c r="A13" s="177"/>
      <c r="B13" s="180"/>
      <c r="C13" s="14" t="s">
        <v>14</v>
      </c>
      <c r="D13" s="14" t="s">
        <v>103</v>
      </c>
      <c r="E13" s="45" t="s">
        <v>111</v>
      </c>
      <c r="F13" s="50">
        <v>5</v>
      </c>
      <c r="G13" s="36" t="s">
        <v>60</v>
      </c>
      <c r="H13" s="51">
        <v>4</v>
      </c>
      <c r="I13" s="50">
        <v>1</v>
      </c>
      <c r="J13" s="36" t="s">
        <v>60</v>
      </c>
      <c r="K13" s="51">
        <v>1</v>
      </c>
      <c r="L13" s="48">
        <v>0</v>
      </c>
      <c r="M13" s="40"/>
      <c r="N13" s="49"/>
      <c r="O13" s="48">
        <v>0</v>
      </c>
      <c r="P13" s="40"/>
      <c r="Q13" s="49"/>
      <c r="R13" s="48">
        <v>0</v>
      </c>
      <c r="S13" s="40"/>
      <c r="T13" s="49"/>
      <c r="U13" s="48">
        <v>0</v>
      </c>
      <c r="V13" s="40"/>
      <c r="W13" s="49"/>
      <c r="X13" s="48">
        <v>0</v>
      </c>
      <c r="Y13" s="40"/>
      <c r="Z13" s="49"/>
      <c r="AA13" s="48"/>
      <c r="AB13" s="40"/>
      <c r="AC13" s="49"/>
      <c r="AD13" s="50">
        <v>1</v>
      </c>
      <c r="AE13" s="36" t="s">
        <v>60</v>
      </c>
      <c r="AF13" s="51">
        <v>1</v>
      </c>
      <c r="AG13" s="48">
        <v>0</v>
      </c>
      <c r="AH13" s="40"/>
      <c r="AI13" s="49"/>
      <c r="AJ13" s="48"/>
      <c r="AK13" s="40"/>
      <c r="AL13" s="49"/>
      <c r="AM13" s="48">
        <v>0</v>
      </c>
      <c r="AN13" s="40"/>
      <c r="AO13" s="49"/>
      <c r="AP13" s="48"/>
      <c r="AQ13" s="40"/>
      <c r="AR13" s="49"/>
      <c r="AS13" s="50">
        <v>2</v>
      </c>
      <c r="AT13" s="36" t="s">
        <v>60</v>
      </c>
      <c r="AU13" s="51">
        <v>2</v>
      </c>
    </row>
    <row r="14" spans="1:53" hidden="1" x14ac:dyDescent="0.25">
      <c r="A14" s="17">
        <v>10</v>
      </c>
      <c r="B14" s="17"/>
      <c r="C14" s="18" t="s">
        <v>27</v>
      </c>
      <c r="F14" s="54"/>
      <c r="G14" s="55"/>
      <c r="H14" s="56"/>
      <c r="I14" s="54"/>
      <c r="J14" s="55"/>
      <c r="K14" s="56"/>
      <c r="L14" s="54"/>
      <c r="M14" s="55"/>
      <c r="N14" s="56"/>
      <c r="O14" s="54"/>
      <c r="P14" s="55"/>
      <c r="Q14" s="56"/>
      <c r="R14" s="54"/>
      <c r="S14" s="55"/>
      <c r="T14" s="56"/>
      <c r="U14" s="54"/>
      <c r="V14" s="55"/>
      <c r="W14" s="56"/>
      <c r="X14" s="54"/>
      <c r="Y14" s="55"/>
      <c r="Z14" s="56"/>
      <c r="AA14" s="54"/>
      <c r="AB14" s="55"/>
      <c r="AC14" s="56"/>
      <c r="AD14" s="54"/>
      <c r="AE14" s="55"/>
      <c r="AF14" s="56"/>
      <c r="AG14" s="54"/>
      <c r="AH14" s="55"/>
      <c r="AI14" s="56"/>
      <c r="AJ14" s="54"/>
      <c r="AK14" s="55"/>
      <c r="AL14" s="56"/>
      <c r="AM14" s="54"/>
      <c r="AN14" s="55"/>
      <c r="AO14" s="56"/>
      <c r="AP14" s="54"/>
      <c r="AQ14" s="55"/>
      <c r="AR14" s="56"/>
      <c r="AS14" s="54"/>
      <c r="AT14" s="55"/>
      <c r="AU14" s="56"/>
    </row>
    <row r="15" spans="1:53" ht="30" hidden="1" x14ac:dyDescent="0.25">
      <c r="C15" s="5" t="s">
        <v>15</v>
      </c>
      <c r="F15" s="54"/>
      <c r="G15" s="55"/>
      <c r="H15" s="56"/>
      <c r="I15" s="54"/>
      <c r="J15" s="55"/>
      <c r="K15" s="56"/>
      <c r="L15" s="54"/>
      <c r="M15" s="55"/>
      <c r="N15" s="56"/>
      <c r="O15" s="54"/>
      <c r="P15" s="55"/>
      <c r="Q15" s="56"/>
      <c r="R15" s="54"/>
      <c r="S15" s="55"/>
      <c r="T15" s="56"/>
      <c r="U15" s="54"/>
      <c r="V15" s="55"/>
      <c r="W15" s="56"/>
      <c r="X15" s="54"/>
      <c r="Y15" s="55"/>
      <c r="Z15" s="56"/>
      <c r="AA15" s="54"/>
      <c r="AB15" s="55"/>
      <c r="AC15" s="56"/>
      <c r="AD15" s="54"/>
      <c r="AE15" s="55"/>
      <c r="AF15" s="56"/>
      <c r="AG15" s="54"/>
      <c r="AH15" s="55"/>
      <c r="AI15" s="56"/>
      <c r="AJ15" s="54"/>
      <c r="AK15" s="55"/>
      <c r="AL15" s="56"/>
      <c r="AM15" s="54"/>
      <c r="AN15" s="55"/>
      <c r="AO15" s="56"/>
      <c r="AP15" s="54"/>
      <c r="AQ15" s="55"/>
      <c r="AR15" s="56"/>
      <c r="AS15" s="54"/>
      <c r="AT15" s="55"/>
      <c r="AU15" s="56"/>
    </row>
    <row r="16" spans="1:53" ht="30" hidden="1" x14ac:dyDescent="0.25">
      <c r="C16" s="5" t="s">
        <v>16</v>
      </c>
      <c r="F16" s="54"/>
      <c r="G16" s="55"/>
      <c r="H16" s="56"/>
      <c r="I16" s="54"/>
      <c r="J16" s="55"/>
      <c r="K16" s="56"/>
      <c r="L16" s="54"/>
      <c r="M16" s="55"/>
      <c r="N16" s="56"/>
      <c r="O16" s="54"/>
      <c r="P16" s="55"/>
      <c r="Q16" s="56"/>
      <c r="R16" s="54"/>
      <c r="S16" s="55"/>
      <c r="T16" s="56"/>
      <c r="U16" s="54"/>
      <c r="V16" s="55"/>
      <c r="W16" s="56"/>
      <c r="X16" s="54"/>
      <c r="Y16" s="55"/>
      <c r="Z16" s="56"/>
      <c r="AA16" s="54"/>
      <c r="AB16" s="55"/>
      <c r="AC16" s="56"/>
      <c r="AD16" s="54"/>
      <c r="AE16" s="55"/>
      <c r="AF16" s="56"/>
      <c r="AG16" s="54"/>
      <c r="AH16" s="55"/>
      <c r="AI16" s="56"/>
      <c r="AJ16" s="54"/>
      <c r="AK16" s="55"/>
      <c r="AL16" s="56"/>
      <c r="AM16" s="54"/>
      <c r="AN16" s="55"/>
      <c r="AO16" s="56"/>
      <c r="AP16" s="54"/>
      <c r="AQ16" s="55"/>
      <c r="AR16" s="56"/>
      <c r="AS16" s="54"/>
      <c r="AT16" s="55"/>
      <c r="AU16" s="56"/>
    </row>
    <row r="17" spans="1:48" ht="30" hidden="1" x14ac:dyDescent="0.25">
      <c r="C17" s="5" t="s">
        <v>17</v>
      </c>
      <c r="F17" s="54"/>
      <c r="G17" s="55"/>
      <c r="H17" s="56"/>
      <c r="I17" s="54"/>
      <c r="J17" s="55"/>
      <c r="K17" s="56"/>
      <c r="L17" s="54"/>
      <c r="M17" s="55"/>
      <c r="N17" s="56"/>
      <c r="O17" s="54"/>
      <c r="P17" s="55"/>
      <c r="Q17" s="56"/>
      <c r="R17" s="54"/>
      <c r="S17" s="55"/>
      <c r="T17" s="56"/>
      <c r="U17" s="54"/>
      <c r="V17" s="55"/>
      <c r="W17" s="56"/>
      <c r="X17" s="54"/>
      <c r="Y17" s="55"/>
      <c r="Z17" s="56"/>
      <c r="AA17" s="54"/>
      <c r="AB17" s="55"/>
      <c r="AC17" s="56"/>
      <c r="AD17" s="54"/>
      <c r="AE17" s="55"/>
      <c r="AF17" s="56"/>
      <c r="AG17" s="54"/>
      <c r="AH17" s="55"/>
      <c r="AI17" s="56"/>
      <c r="AJ17" s="54"/>
      <c r="AK17" s="55"/>
      <c r="AL17" s="56"/>
      <c r="AM17" s="54"/>
      <c r="AN17" s="55"/>
      <c r="AO17" s="56"/>
      <c r="AP17" s="54"/>
      <c r="AQ17" s="55"/>
      <c r="AR17" s="56"/>
      <c r="AS17" s="54"/>
      <c r="AT17" s="55"/>
      <c r="AU17" s="56"/>
    </row>
    <row r="18" spans="1:48" ht="30" hidden="1" x14ac:dyDescent="0.25">
      <c r="C18" s="5" t="s">
        <v>29</v>
      </c>
      <c r="F18" s="54"/>
      <c r="G18" s="55"/>
      <c r="H18" s="56"/>
      <c r="I18" s="54"/>
      <c r="J18" s="55"/>
      <c r="K18" s="56"/>
      <c r="L18" s="54"/>
      <c r="M18" s="55"/>
      <c r="N18" s="56"/>
      <c r="O18" s="54"/>
      <c r="P18" s="55"/>
      <c r="Q18" s="56"/>
      <c r="R18" s="54"/>
      <c r="S18" s="55"/>
      <c r="T18" s="56"/>
      <c r="U18" s="54"/>
      <c r="V18" s="55"/>
      <c r="W18" s="56"/>
      <c r="X18" s="54"/>
      <c r="Y18" s="55"/>
      <c r="Z18" s="56"/>
      <c r="AA18" s="54"/>
      <c r="AB18" s="55"/>
      <c r="AC18" s="56"/>
      <c r="AD18" s="54"/>
      <c r="AE18" s="55"/>
      <c r="AF18" s="56"/>
      <c r="AG18" s="54"/>
      <c r="AH18" s="55"/>
      <c r="AI18" s="56"/>
      <c r="AJ18" s="54"/>
      <c r="AK18" s="55"/>
      <c r="AL18" s="56"/>
      <c r="AM18" s="54"/>
      <c r="AN18" s="55"/>
      <c r="AO18" s="56"/>
      <c r="AP18" s="54"/>
      <c r="AQ18" s="55"/>
      <c r="AR18" s="56"/>
      <c r="AS18" s="54"/>
      <c r="AT18" s="55"/>
      <c r="AU18" s="56"/>
    </row>
    <row r="19" spans="1:48" hidden="1" x14ac:dyDescent="0.25">
      <c r="A19" s="3">
        <v>11</v>
      </c>
      <c r="B19" s="3"/>
      <c r="C19" s="2" t="s">
        <v>30</v>
      </c>
      <c r="F19" s="54"/>
      <c r="G19" s="55"/>
      <c r="H19" s="56"/>
      <c r="I19" s="54"/>
      <c r="J19" s="55"/>
      <c r="K19" s="56"/>
      <c r="L19" s="54"/>
      <c r="M19" s="55"/>
      <c r="N19" s="56"/>
      <c r="O19" s="54"/>
      <c r="P19" s="55"/>
      <c r="Q19" s="56"/>
      <c r="R19" s="54"/>
      <c r="S19" s="55"/>
      <c r="T19" s="56"/>
      <c r="U19" s="54"/>
      <c r="V19" s="55"/>
      <c r="W19" s="56"/>
      <c r="X19" s="54"/>
      <c r="Y19" s="55"/>
      <c r="Z19" s="56"/>
      <c r="AA19" s="54"/>
      <c r="AB19" s="55"/>
      <c r="AC19" s="56"/>
      <c r="AD19" s="54"/>
      <c r="AE19" s="55"/>
      <c r="AF19" s="56"/>
      <c r="AG19" s="54"/>
      <c r="AH19" s="55"/>
      <c r="AI19" s="56"/>
      <c r="AJ19" s="54"/>
      <c r="AK19" s="55"/>
      <c r="AL19" s="56"/>
      <c r="AM19" s="54"/>
      <c r="AN19" s="55"/>
      <c r="AO19" s="56"/>
      <c r="AP19" s="54"/>
      <c r="AQ19" s="55"/>
      <c r="AR19" s="56"/>
      <c r="AS19" s="54"/>
      <c r="AT19" s="55"/>
      <c r="AU19" s="56"/>
    </row>
    <row r="20" spans="1:48" hidden="1" x14ac:dyDescent="0.25">
      <c r="A20" s="4"/>
      <c r="B20" s="4"/>
      <c r="C20" s="5" t="s">
        <v>18</v>
      </c>
      <c r="F20" s="54"/>
      <c r="G20" s="55"/>
      <c r="H20" s="56"/>
      <c r="I20" s="54"/>
      <c r="J20" s="55"/>
      <c r="K20" s="56"/>
      <c r="L20" s="54"/>
      <c r="M20" s="55"/>
      <c r="N20" s="56"/>
      <c r="O20" s="54"/>
      <c r="P20" s="55"/>
      <c r="Q20" s="56"/>
      <c r="R20" s="54"/>
      <c r="S20" s="55"/>
      <c r="T20" s="56"/>
      <c r="U20" s="54"/>
      <c r="V20" s="55"/>
      <c r="W20" s="56"/>
      <c r="X20" s="54"/>
      <c r="Y20" s="55"/>
      <c r="Z20" s="56"/>
      <c r="AA20" s="54"/>
      <c r="AB20" s="55"/>
      <c r="AC20" s="56"/>
      <c r="AD20" s="54"/>
      <c r="AE20" s="55"/>
      <c r="AF20" s="56"/>
      <c r="AG20" s="54"/>
      <c r="AH20" s="55"/>
      <c r="AI20" s="56"/>
      <c r="AJ20" s="54"/>
      <c r="AK20" s="55"/>
      <c r="AL20" s="56"/>
      <c r="AM20" s="54"/>
      <c r="AN20" s="55"/>
      <c r="AO20" s="56"/>
      <c r="AP20" s="54"/>
      <c r="AQ20" s="55"/>
      <c r="AR20" s="56"/>
      <c r="AS20" s="54"/>
      <c r="AT20" s="55"/>
      <c r="AU20" s="56"/>
    </row>
    <row r="21" spans="1:48" hidden="1" x14ac:dyDescent="0.25">
      <c r="A21" s="4"/>
      <c r="B21" s="4"/>
      <c r="C21" s="5" t="s">
        <v>19</v>
      </c>
      <c r="F21" s="54"/>
      <c r="G21" s="55"/>
      <c r="H21" s="56"/>
      <c r="I21" s="54"/>
      <c r="J21" s="55"/>
      <c r="K21" s="56"/>
      <c r="L21" s="54"/>
      <c r="M21" s="55"/>
      <c r="N21" s="56"/>
      <c r="O21" s="54"/>
      <c r="P21" s="55"/>
      <c r="Q21" s="56"/>
      <c r="R21" s="54"/>
      <c r="S21" s="55"/>
      <c r="T21" s="56"/>
      <c r="U21" s="54"/>
      <c r="V21" s="55"/>
      <c r="W21" s="56"/>
      <c r="X21" s="54"/>
      <c r="Y21" s="55"/>
      <c r="Z21" s="56"/>
      <c r="AA21" s="54"/>
      <c r="AB21" s="55"/>
      <c r="AC21" s="56"/>
      <c r="AD21" s="54"/>
      <c r="AE21" s="55"/>
      <c r="AF21" s="56"/>
      <c r="AG21" s="54"/>
      <c r="AH21" s="55"/>
      <c r="AI21" s="56"/>
      <c r="AJ21" s="54"/>
      <c r="AK21" s="55"/>
      <c r="AL21" s="56"/>
      <c r="AM21" s="54"/>
      <c r="AN21" s="55"/>
      <c r="AO21" s="56"/>
      <c r="AP21" s="54"/>
      <c r="AQ21" s="55"/>
      <c r="AR21" s="56"/>
      <c r="AS21" s="54"/>
      <c r="AT21" s="55"/>
      <c r="AU21" s="56"/>
    </row>
    <row r="22" spans="1:48" ht="30" hidden="1" x14ac:dyDescent="0.25">
      <c r="A22" s="4"/>
      <c r="B22" s="4"/>
      <c r="C22" s="5" t="s">
        <v>20</v>
      </c>
      <c r="F22" s="54"/>
      <c r="G22" s="55"/>
      <c r="H22" s="56"/>
      <c r="I22" s="54"/>
      <c r="J22" s="55"/>
      <c r="K22" s="56"/>
      <c r="L22" s="54"/>
      <c r="M22" s="55"/>
      <c r="N22" s="56"/>
      <c r="O22" s="54"/>
      <c r="P22" s="55"/>
      <c r="Q22" s="56"/>
      <c r="R22" s="54"/>
      <c r="S22" s="55"/>
      <c r="T22" s="56"/>
      <c r="U22" s="54"/>
      <c r="V22" s="55"/>
      <c r="W22" s="56"/>
      <c r="X22" s="54"/>
      <c r="Y22" s="55"/>
      <c r="Z22" s="56"/>
      <c r="AA22" s="54"/>
      <c r="AB22" s="55"/>
      <c r="AC22" s="56"/>
      <c r="AD22" s="54"/>
      <c r="AE22" s="55"/>
      <c r="AF22" s="56"/>
      <c r="AG22" s="54"/>
      <c r="AH22" s="55"/>
      <c r="AI22" s="56"/>
      <c r="AJ22" s="54"/>
      <c r="AK22" s="55"/>
      <c r="AL22" s="56"/>
      <c r="AM22" s="54"/>
      <c r="AN22" s="55"/>
      <c r="AO22" s="56"/>
      <c r="AP22" s="54"/>
      <c r="AQ22" s="55"/>
      <c r="AR22" s="56"/>
      <c r="AS22" s="54"/>
      <c r="AT22" s="55"/>
      <c r="AU22" s="56"/>
    </row>
    <row r="23" spans="1:48" x14ac:dyDescent="0.25">
      <c r="D23" s="19" t="s">
        <v>66</v>
      </c>
      <c r="E23" s="35" t="s">
        <v>63</v>
      </c>
      <c r="F23" s="57"/>
      <c r="G23" s="58"/>
      <c r="H23" s="59">
        <f>COUNTIF(H4:H13,1)+COUNTIF(H4:H13,2)</f>
        <v>2</v>
      </c>
      <c r="I23" s="57"/>
      <c r="J23" s="58"/>
      <c r="K23" s="59">
        <f>COUNTIF(K4:K13,1)+COUNTIF(K4:K13,2)</f>
        <v>3</v>
      </c>
      <c r="L23" s="57"/>
      <c r="M23" s="58"/>
      <c r="N23" s="59">
        <f>COUNTIF(N4:N13,1)+COUNTIF(N4:N13,2)</f>
        <v>2</v>
      </c>
      <c r="O23" s="57"/>
      <c r="P23" s="58"/>
      <c r="Q23" s="59">
        <f>COUNTIF(Q4:Q13,1)+COUNTIF(Q4:Q13,2)</f>
        <v>2</v>
      </c>
      <c r="R23" s="57"/>
      <c r="S23" s="58"/>
      <c r="T23" s="59">
        <f>COUNTIF(T4:T13,1)+COUNTIF(T4:T13,2)</f>
        <v>2</v>
      </c>
      <c r="U23" s="57"/>
      <c r="V23" s="58"/>
      <c r="W23" s="59">
        <f>COUNTIF(W4:W13,1)+COUNTIF(W4:W13,2)</f>
        <v>4</v>
      </c>
      <c r="X23" s="57"/>
      <c r="Y23" s="58"/>
      <c r="Z23" s="59">
        <f>COUNTIF(Z4:Z13,1)+COUNTIF(Z4:Z13,2)</f>
        <v>2</v>
      </c>
      <c r="AA23" s="57"/>
      <c r="AB23" s="58"/>
      <c r="AC23" s="59">
        <f>COUNTIF(AC4:AC13,1)+COUNTIF(AC4:AC13,2)</f>
        <v>2</v>
      </c>
      <c r="AD23" s="57"/>
      <c r="AE23" s="58"/>
      <c r="AF23" s="59">
        <f>COUNTIF(AF4:AF13,1)+COUNTIF(AF4:AF13,2)</f>
        <v>3</v>
      </c>
      <c r="AG23" s="57"/>
      <c r="AH23" s="58"/>
      <c r="AI23" s="59">
        <f>COUNTIF(AI4:AI13,1)+COUNTIF(AI4:AI13,2)</f>
        <v>2</v>
      </c>
      <c r="AJ23" s="57"/>
      <c r="AK23" s="58"/>
      <c r="AL23" s="59">
        <f>COUNTIF(AL4:AL13,1)+COUNTIF(AL4:AL13,2)</f>
        <v>2</v>
      </c>
      <c r="AM23" s="57"/>
      <c r="AN23" s="58"/>
      <c r="AO23" s="59">
        <f>COUNTIF(AO4:AO13,1)+COUNTIF(AO4:AO13,2)</f>
        <v>2</v>
      </c>
      <c r="AP23" s="57"/>
      <c r="AQ23" s="58"/>
      <c r="AR23" s="59">
        <f>COUNTIF(AR4:AR13,1)+COUNTIF(AR4:AR13,2)</f>
        <v>3</v>
      </c>
      <c r="AS23" s="57"/>
      <c r="AT23" s="58"/>
      <c r="AU23" s="59">
        <f>COUNTIF(AU4:AU13,1)+COUNTIF(AU4:AU13,2)</f>
        <v>3</v>
      </c>
    </row>
    <row r="24" spans="1:48" x14ac:dyDescent="0.25">
      <c r="A24" t="s">
        <v>270</v>
      </c>
      <c r="C24" s="1" t="s">
        <v>22</v>
      </c>
      <c r="E24" s="35" t="s">
        <v>64</v>
      </c>
      <c r="F24" s="57"/>
      <c r="G24" s="58"/>
      <c r="H24" s="59">
        <f>COUNTIF(H4:H13,3)+COUNTIF(H4:H13,4)</f>
        <v>4</v>
      </c>
      <c r="I24" s="57"/>
      <c r="J24" s="58"/>
      <c r="K24" s="59">
        <f>COUNTIF(K4:K13,3)+COUNTIF(K4:K13,4)</f>
        <v>6</v>
      </c>
      <c r="L24" s="57"/>
      <c r="M24" s="58"/>
      <c r="N24" s="59">
        <f>COUNTIF(N4:N13,3)+COUNTIF(N4:N13,4)</f>
        <v>4</v>
      </c>
      <c r="O24" s="57"/>
      <c r="P24" s="58"/>
      <c r="Q24" s="59">
        <f>COUNTIF(Q4:Q13,3)+COUNTIF(Q4:Q13,4)</f>
        <v>4</v>
      </c>
      <c r="R24" s="57"/>
      <c r="S24" s="58"/>
      <c r="T24" s="59">
        <f>COUNTIF(T4:T13,3)+COUNTIF(T4:T13,4)</f>
        <v>3</v>
      </c>
      <c r="U24" s="57"/>
      <c r="V24" s="58"/>
      <c r="W24" s="59">
        <f>COUNTIF(W4:W13,3)+COUNTIF(W4:W13,4)</f>
        <v>3</v>
      </c>
      <c r="X24" s="57"/>
      <c r="Y24" s="58"/>
      <c r="Z24" s="59">
        <f>COUNTIF(Z4:Z13,3)+COUNTIF(Z4:Z13,4)</f>
        <v>2</v>
      </c>
      <c r="AA24" s="57"/>
      <c r="AB24" s="58"/>
      <c r="AC24" s="59">
        <f>COUNTIF(AC4:AC13,3)+COUNTIF(AC4:AC13,4)</f>
        <v>6</v>
      </c>
      <c r="AD24" s="57"/>
      <c r="AE24" s="58"/>
      <c r="AF24" s="59">
        <f>COUNTIF(AF4:AF13,3)+COUNTIF(AF4:AF13,4)</f>
        <v>5</v>
      </c>
      <c r="AG24" s="57"/>
      <c r="AH24" s="58"/>
      <c r="AI24" s="59">
        <f>COUNTIF(AI4:AI13,3)+COUNTIF(AI4:AI13,4)</f>
        <v>5</v>
      </c>
      <c r="AJ24" s="57"/>
      <c r="AK24" s="58"/>
      <c r="AL24" s="59">
        <f>COUNTIF(AL4:AL13,3)+COUNTIF(AL4:AL13,4)</f>
        <v>3</v>
      </c>
      <c r="AM24" s="57"/>
      <c r="AN24" s="58"/>
      <c r="AO24" s="59">
        <f>COUNTIF(AO4:AO13,3)+COUNTIF(AO4:AO13,4)</f>
        <v>2</v>
      </c>
      <c r="AP24" s="57"/>
      <c r="AQ24" s="58"/>
      <c r="AR24" s="59">
        <f>COUNTIF(AR4:AR13,3)+COUNTIF(AR4:AR13,4)</f>
        <v>4</v>
      </c>
      <c r="AS24" s="57"/>
      <c r="AT24" s="58"/>
      <c r="AU24" s="59">
        <f>COUNTIF(AU4:AU13,3)+COUNTIF(AU4:AU13,4)</f>
        <v>6</v>
      </c>
    </row>
    <row r="25" spans="1:48" ht="15.75" thickBot="1" x14ac:dyDescent="0.3">
      <c r="E25" s="35" t="s">
        <v>65</v>
      </c>
      <c r="F25" s="60"/>
      <c r="G25" s="61"/>
      <c r="H25" s="62">
        <f>COUNTIF(H4:H13,5)+COUNTIF(H4:H13,6)+COUNTIF(H4:H13,7)</f>
        <v>3</v>
      </c>
      <c r="I25" s="60"/>
      <c r="J25" s="61"/>
      <c r="K25" s="62">
        <f>COUNTIF(K4:K13,5)+COUNTIF(K4:K13,6)+COUNTIF(K4:K13,7)</f>
        <v>0</v>
      </c>
      <c r="L25" s="60"/>
      <c r="M25" s="61"/>
      <c r="N25" s="62">
        <f>COUNTIF(N4:N13,5)+COUNTIF(N4:N13,6)+COUNTIF(N4:N13,7)</f>
        <v>2</v>
      </c>
      <c r="O25" s="60"/>
      <c r="P25" s="61"/>
      <c r="Q25" s="62">
        <f>COUNTIF(Q4:Q13,5)+COUNTIF(Q4:Q13,6)+COUNTIF(Q4:Q13,7)</f>
        <v>2</v>
      </c>
      <c r="R25" s="60"/>
      <c r="S25" s="61"/>
      <c r="T25" s="62">
        <f>COUNTIF(T4:T13,5)+COUNTIF(T4:T13,6)+COUNTIF(T4:T13,7)</f>
        <v>3</v>
      </c>
      <c r="U25" s="60"/>
      <c r="V25" s="61"/>
      <c r="W25" s="62">
        <f>COUNTIF(W4:W13,5)+COUNTIF(W4:W13,6)+COUNTIF(W4:W13,7)</f>
        <v>1</v>
      </c>
      <c r="X25" s="60"/>
      <c r="Y25" s="61"/>
      <c r="Z25" s="62">
        <f>COUNTIF(Z4:Z13,5)+COUNTIF(Z4:Z13,6)+COUNTIF(Z4:Z13,7)</f>
        <v>2</v>
      </c>
      <c r="AA25" s="60"/>
      <c r="AB25" s="61"/>
      <c r="AC25" s="62">
        <f>COUNTIF(AC4:AC13,5)+COUNTIF(AC4:AC13,6)+COUNTIF(AC4:AC13,7)</f>
        <v>0</v>
      </c>
      <c r="AD25" s="60"/>
      <c r="AE25" s="61"/>
      <c r="AF25" s="62">
        <f>COUNTIF(AF4:AF13,5)+COUNTIF(AF4:AF13,6)+COUNTIF(AF4:AF13,7)</f>
        <v>1</v>
      </c>
      <c r="AG25" s="60"/>
      <c r="AH25" s="61"/>
      <c r="AI25" s="62">
        <f>COUNTIF(AI4:AI13,5)+COUNTIF(AI4:AI13,6)+COUNTIF(AI4:AI13,7)</f>
        <v>1</v>
      </c>
      <c r="AJ25" s="60"/>
      <c r="AK25" s="61"/>
      <c r="AL25" s="62">
        <f>COUNTIF(AL4:AL13,5)+COUNTIF(AL4:AL13,6)+COUNTIF(AL4:AL13,7)</f>
        <v>3</v>
      </c>
      <c r="AM25" s="60"/>
      <c r="AN25" s="61"/>
      <c r="AO25" s="62">
        <f>COUNTIF(AO4:AO13,5)+COUNTIF(AO4:AO13,6)+COUNTIF(AO4:AO13,7)</f>
        <v>4</v>
      </c>
      <c r="AP25" s="60"/>
      <c r="AQ25" s="61"/>
      <c r="AR25" s="62">
        <f>COUNTIF(AR4:AR13,5)+COUNTIF(AR4:AR13,6)+COUNTIF(AR4:AR13,7)</f>
        <v>1</v>
      </c>
      <c r="AS25" s="60"/>
      <c r="AT25" s="61"/>
      <c r="AU25" s="62">
        <f>COUNTIF(AU4:AU13,5)+COUNTIF(AU4:AU13,6)+COUNTIF(AU4:AU13,7)</f>
        <v>0</v>
      </c>
    </row>
    <row r="26" spans="1:48" x14ac:dyDescent="0.25">
      <c r="E26" s="6" t="s">
        <v>246</v>
      </c>
      <c r="F26" s="147">
        <f>AVERAGE(H26:AO26)</f>
        <v>8.0833333333333339</v>
      </c>
      <c r="G26" s="148">
        <f>_xlfn.STDEV.S(H26:AO26)</f>
        <v>0.79296146109875909</v>
      </c>
      <c r="H26" s="149">
        <f>COUNT(H4:H13)</f>
        <v>9</v>
      </c>
      <c r="I26" s="76"/>
      <c r="J26" s="76"/>
      <c r="K26" s="149">
        <f>COUNT(K4:K13)</f>
        <v>9</v>
      </c>
      <c r="L26" s="76"/>
      <c r="M26" s="76"/>
      <c r="N26" s="149">
        <f>COUNT(N4:N13)</f>
        <v>8</v>
      </c>
      <c r="O26" s="76"/>
      <c r="P26" s="76"/>
      <c r="Q26" s="149">
        <f>COUNT(Q4:Q13)</f>
        <v>8</v>
      </c>
      <c r="R26" s="76"/>
      <c r="S26" s="76"/>
      <c r="T26" s="149">
        <f>COUNT(T4:T13)</f>
        <v>8</v>
      </c>
      <c r="U26" s="76"/>
      <c r="V26" s="76"/>
      <c r="W26" s="149">
        <f>COUNT(W4:W13)</f>
        <v>8</v>
      </c>
      <c r="X26" s="76"/>
      <c r="Y26" s="76"/>
      <c r="Z26" s="149">
        <f>COUNT(Z4:Z13)</f>
        <v>6</v>
      </c>
      <c r="AA26" s="76"/>
      <c r="AB26" s="76"/>
      <c r="AC26" s="149">
        <f>COUNT(AC4:AC13)</f>
        <v>8</v>
      </c>
      <c r="AD26" s="76"/>
      <c r="AE26" s="76"/>
      <c r="AF26" s="149">
        <f>COUNT(AF4:AF13)</f>
        <v>9</v>
      </c>
      <c r="AG26" s="76"/>
      <c r="AH26" s="76"/>
      <c r="AI26" s="149">
        <f>COUNT(AI4:AI13)</f>
        <v>8</v>
      </c>
      <c r="AJ26" s="76"/>
      <c r="AK26" s="76"/>
      <c r="AL26" s="149">
        <f>COUNT(AL4:AL13)</f>
        <v>8</v>
      </c>
      <c r="AM26" s="76"/>
      <c r="AN26" s="76"/>
      <c r="AO26" s="149">
        <f>COUNT(AO4:AO13)</f>
        <v>8</v>
      </c>
      <c r="AP26" s="76"/>
      <c r="AQ26" s="76"/>
      <c r="AR26" s="149">
        <f>COUNT(AR4:AR13)</f>
        <v>8</v>
      </c>
      <c r="AS26" s="76"/>
      <c r="AT26" s="76"/>
      <c r="AU26" s="149">
        <f>COUNT(AU4:AU13)</f>
        <v>9</v>
      </c>
      <c r="AV26" s="76"/>
    </row>
    <row r="27" spans="1:48" x14ac:dyDescent="0.25">
      <c r="E27" s="6" t="s">
        <v>97</v>
      </c>
      <c r="G27" s="76"/>
      <c r="H27" s="149">
        <f>SUM(H4:H13)</f>
        <v>35</v>
      </c>
      <c r="I27" s="76"/>
      <c r="J27" s="76"/>
      <c r="K27" s="149">
        <f>SUM(K4:K13)</f>
        <v>22</v>
      </c>
      <c r="L27" s="76"/>
      <c r="M27" s="76"/>
      <c r="N27" s="149">
        <f>SUM(N4:N13)</f>
        <v>28</v>
      </c>
      <c r="O27" s="76"/>
      <c r="P27" s="76"/>
      <c r="Q27" s="149">
        <f>SUM(Q4:Q13)</f>
        <v>28</v>
      </c>
      <c r="R27" s="76"/>
      <c r="S27" s="76"/>
      <c r="T27" s="149">
        <f>SUM(T4:T13)</f>
        <v>31</v>
      </c>
      <c r="U27" s="76"/>
      <c r="V27" s="76"/>
      <c r="W27" s="149">
        <f>SUM(W4:W13)</f>
        <v>21</v>
      </c>
      <c r="X27" s="76"/>
      <c r="Y27" s="76"/>
      <c r="Z27" s="149">
        <f>SUM(Z4:Z13)</f>
        <v>21</v>
      </c>
      <c r="AA27" s="76"/>
      <c r="AB27" s="76"/>
      <c r="AC27" s="149">
        <f>SUM(AC4:AC13)</f>
        <v>21</v>
      </c>
      <c r="AD27" s="76"/>
      <c r="AE27" s="76"/>
      <c r="AF27" s="149">
        <f>SUM(AF4:AF13)</f>
        <v>26</v>
      </c>
      <c r="AG27" s="76"/>
      <c r="AH27" s="76"/>
      <c r="AI27" s="149">
        <f>SUM(AI4:AI13)</f>
        <v>27</v>
      </c>
      <c r="AJ27" s="76"/>
      <c r="AK27" s="76"/>
      <c r="AL27" s="149">
        <f>SUM(AL4:AL13)</f>
        <v>30</v>
      </c>
      <c r="AM27" s="76"/>
      <c r="AN27" s="76"/>
      <c r="AO27" s="149">
        <f>SUM(AO4:AO13)</f>
        <v>32</v>
      </c>
      <c r="AP27" s="76"/>
      <c r="AQ27" s="76"/>
      <c r="AR27" s="149">
        <f>SUM(AR4:AR13)</f>
        <v>24</v>
      </c>
      <c r="AS27" s="76"/>
      <c r="AT27" s="76"/>
      <c r="AU27" s="149">
        <f>SUM(AU4:AU13)</f>
        <v>23</v>
      </c>
      <c r="AV27" s="76"/>
    </row>
    <row r="28" spans="1:48" x14ac:dyDescent="0.25">
      <c r="E28" s="6" t="s">
        <v>239</v>
      </c>
      <c r="G28" s="76"/>
      <c r="H28" s="149">
        <f>H27/H26</f>
        <v>3.8888888888888888</v>
      </c>
      <c r="I28" s="76"/>
      <c r="J28" s="76"/>
      <c r="K28" s="149">
        <f>K27/K26</f>
        <v>2.4444444444444446</v>
      </c>
      <c r="L28" s="76"/>
      <c r="M28" s="76"/>
      <c r="N28" s="149">
        <f>N27/N26</f>
        <v>3.5</v>
      </c>
      <c r="O28" s="76"/>
      <c r="P28" s="76"/>
      <c r="Q28" s="149">
        <f>Q27/Q26</f>
        <v>3.5</v>
      </c>
      <c r="R28" s="76"/>
      <c r="S28" s="76"/>
      <c r="T28" s="149">
        <f>T27/T26</f>
        <v>3.875</v>
      </c>
      <c r="U28" s="76"/>
      <c r="V28" s="76"/>
      <c r="W28" s="149">
        <f>W27/W26</f>
        <v>2.625</v>
      </c>
      <c r="X28" s="76"/>
      <c r="Y28" s="76"/>
      <c r="Z28" s="149">
        <f>Z27/Z26</f>
        <v>3.5</v>
      </c>
      <c r="AA28" s="76"/>
      <c r="AB28" s="76"/>
      <c r="AC28" s="149">
        <f>AC27/AC26</f>
        <v>2.625</v>
      </c>
      <c r="AD28" s="76"/>
      <c r="AE28" s="76"/>
      <c r="AF28" s="149">
        <f>AF27/AF26</f>
        <v>2.8888888888888888</v>
      </c>
      <c r="AG28" s="76"/>
      <c r="AH28" s="76"/>
      <c r="AI28" s="149">
        <f>AI27/AI26</f>
        <v>3.375</v>
      </c>
      <c r="AJ28" s="76"/>
      <c r="AK28" s="76"/>
      <c r="AL28" s="149">
        <f>AL27/AL26</f>
        <v>3.75</v>
      </c>
      <c r="AM28" s="76"/>
      <c r="AN28" s="76"/>
      <c r="AO28" s="149">
        <f>AO27/AO26</f>
        <v>4</v>
      </c>
      <c r="AP28" s="76"/>
      <c r="AQ28" s="76"/>
      <c r="AR28" s="149">
        <f>AR27/AR26</f>
        <v>3</v>
      </c>
      <c r="AS28" s="76"/>
      <c r="AT28" s="76"/>
      <c r="AU28" s="149">
        <f>AU27/AU26</f>
        <v>2.5555555555555554</v>
      </c>
      <c r="AV28" s="76"/>
    </row>
    <row r="30" spans="1:48" x14ac:dyDescent="0.25">
      <c r="D30" s="19" t="s">
        <v>95</v>
      </c>
      <c r="E30" s="6" t="s">
        <v>63</v>
      </c>
      <c r="F30" s="42">
        <f>AVERAGE(F23:AO23)</f>
        <v>2.3333333333333335</v>
      </c>
    </row>
    <row r="31" spans="1:48" x14ac:dyDescent="0.25">
      <c r="E31" s="6" t="s">
        <v>64</v>
      </c>
      <c r="F31" s="42">
        <f>AVERAGE(F24:AO24)</f>
        <v>3.9166666666666665</v>
      </c>
    </row>
    <row r="32" spans="1:48" x14ac:dyDescent="0.25">
      <c r="E32" s="6" t="s">
        <v>65</v>
      </c>
      <c r="F32" s="42">
        <f>AVERAGE(F25:AO25)</f>
        <v>1.8333333333333333</v>
      </c>
    </row>
    <row r="34" spans="4:6" x14ac:dyDescent="0.25">
      <c r="D34" s="19" t="s">
        <v>96</v>
      </c>
      <c r="E34" s="6" t="s">
        <v>63</v>
      </c>
      <c r="F34" s="42">
        <f>_xlfn.STDEV.S(F23:AO23)</f>
        <v>0.65133894727892994</v>
      </c>
    </row>
    <row r="35" spans="4:6" x14ac:dyDescent="0.25">
      <c r="E35" s="6" t="s">
        <v>64</v>
      </c>
      <c r="F35" s="42">
        <f>_xlfn.STDEV.S(F24:AO24)</f>
        <v>1.3789543689024488</v>
      </c>
    </row>
    <row r="36" spans="4:6" x14ac:dyDescent="0.25">
      <c r="E36" s="6" t="s">
        <v>65</v>
      </c>
      <c r="F36" s="42">
        <f>_xlfn.STDEV.S(F25:AO25)</f>
        <v>1.2673044646258473</v>
      </c>
    </row>
    <row r="39" spans="4:6" x14ac:dyDescent="0.25">
      <c r="F39"/>
    </row>
  </sheetData>
  <mergeCells count="20">
    <mergeCell ref="AD2:AF2"/>
    <mergeCell ref="F2:H2"/>
    <mergeCell ref="I2:K2"/>
    <mergeCell ref="L2:N2"/>
    <mergeCell ref="O2:Q2"/>
    <mergeCell ref="R2:T2"/>
    <mergeCell ref="U2:W2"/>
    <mergeCell ref="X2:Z2"/>
    <mergeCell ref="AA2:AC2"/>
    <mergeCell ref="AG2:AI2"/>
    <mergeCell ref="AJ2:AL2"/>
    <mergeCell ref="AM2:AO2"/>
    <mergeCell ref="AP2:AR2"/>
    <mergeCell ref="AS2:AU2"/>
    <mergeCell ref="C11:C12"/>
    <mergeCell ref="A4:A8"/>
    <mergeCell ref="A11:A13"/>
    <mergeCell ref="B4:B8"/>
    <mergeCell ref="B11:B13"/>
    <mergeCell ref="C7:C8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D39"/>
  <sheetViews>
    <sheetView tabSelected="1" zoomScaleNormal="100" workbookViewId="0">
      <selection activeCell="C24" sqref="C24"/>
    </sheetView>
  </sheetViews>
  <sheetFormatPr baseColWidth="10" defaultRowHeight="15" x14ac:dyDescent="0.25"/>
  <cols>
    <col min="2" max="2" width="33.42578125" customWidth="1"/>
    <col min="3" max="3" width="77.85546875" style="1" customWidth="1"/>
    <col min="4" max="4" width="45.42578125" customWidth="1"/>
    <col min="5" max="5" width="49.7109375" customWidth="1"/>
    <col min="6" max="56" width="4.7109375" style="38" customWidth="1"/>
  </cols>
  <sheetData>
    <row r="1" spans="1:56" ht="15.75" thickBot="1" x14ac:dyDescent="0.3"/>
    <row r="2" spans="1:56" ht="26.25" customHeight="1" x14ac:dyDescent="0.35">
      <c r="A2" s="78" t="s">
        <v>274</v>
      </c>
      <c r="F2" s="181" t="s">
        <v>42</v>
      </c>
      <c r="G2" s="182"/>
      <c r="H2" s="183"/>
      <c r="I2" s="195" t="s">
        <v>43</v>
      </c>
      <c r="J2" s="196"/>
      <c r="K2" s="197"/>
      <c r="L2" s="195" t="s">
        <v>44</v>
      </c>
      <c r="M2" s="196"/>
      <c r="N2" s="197"/>
      <c r="O2" s="190" t="s">
        <v>45</v>
      </c>
      <c r="P2" s="191"/>
      <c r="Q2" s="192"/>
      <c r="R2" s="190" t="s">
        <v>46</v>
      </c>
      <c r="S2" s="191"/>
      <c r="T2" s="192"/>
      <c r="U2" s="190" t="s">
        <v>47</v>
      </c>
      <c r="V2" s="191"/>
      <c r="W2" s="192"/>
      <c r="X2" s="190" t="s">
        <v>48</v>
      </c>
      <c r="Y2" s="191"/>
      <c r="Z2" s="192"/>
      <c r="AA2" s="190" t="s">
        <v>49</v>
      </c>
      <c r="AB2" s="191"/>
      <c r="AC2" s="192"/>
      <c r="AD2" s="190" t="s">
        <v>50</v>
      </c>
      <c r="AE2" s="191"/>
      <c r="AF2" s="192"/>
      <c r="AG2" s="190" t="s">
        <v>51</v>
      </c>
      <c r="AH2" s="191"/>
      <c r="AI2" s="192"/>
      <c r="AJ2" s="190" t="s">
        <v>52</v>
      </c>
      <c r="AK2" s="191"/>
      <c r="AL2" s="192"/>
      <c r="AM2" s="190" t="s">
        <v>53</v>
      </c>
      <c r="AN2" s="191"/>
      <c r="AO2" s="192"/>
      <c r="AP2" s="190" t="s">
        <v>54</v>
      </c>
      <c r="AQ2" s="191"/>
      <c r="AR2" s="192"/>
      <c r="AS2" s="190" t="s">
        <v>55</v>
      </c>
      <c r="AT2" s="191"/>
      <c r="AU2" s="192"/>
      <c r="AV2" s="190" t="s">
        <v>56</v>
      </c>
      <c r="AW2" s="191"/>
      <c r="AX2" s="192"/>
      <c r="AY2" s="184" t="s">
        <v>271</v>
      </c>
      <c r="AZ2" s="185"/>
      <c r="BA2" s="186"/>
      <c r="BB2" s="187" t="s">
        <v>272</v>
      </c>
      <c r="BC2" s="188"/>
      <c r="BD2" s="189"/>
    </row>
    <row r="3" spans="1:56" x14ac:dyDescent="0.25">
      <c r="A3" s="9" t="s">
        <v>31</v>
      </c>
      <c r="B3" s="9" t="s">
        <v>62</v>
      </c>
      <c r="C3" s="13" t="s">
        <v>32</v>
      </c>
      <c r="D3" s="9" t="s">
        <v>33</v>
      </c>
      <c r="E3" s="43" t="s">
        <v>37</v>
      </c>
      <c r="F3" s="46" t="s">
        <v>40</v>
      </c>
      <c r="G3" s="39" t="s">
        <v>41</v>
      </c>
      <c r="H3" s="47" t="s">
        <v>75</v>
      </c>
      <c r="I3" s="46" t="s">
        <v>40</v>
      </c>
      <c r="J3" s="39" t="s">
        <v>41</v>
      </c>
      <c r="K3" s="47" t="s">
        <v>75</v>
      </c>
      <c r="L3" s="46" t="s">
        <v>40</v>
      </c>
      <c r="M3" s="39" t="s">
        <v>41</v>
      </c>
      <c r="N3" s="47" t="s">
        <v>75</v>
      </c>
      <c r="O3" s="46" t="s">
        <v>40</v>
      </c>
      <c r="P3" s="39" t="s">
        <v>41</v>
      </c>
      <c r="Q3" s="47" t="s">
        <v>75</v>
      </c>
      <c r="R3" s="46" t="s">
        <v>40</v>
      </c>
      <c r="S3" s="39" t="s">
        <v>41</v>
      </c>
      <c r="T3" s="47" t="s">
        <v>75</v>
      </c>
      <c r="U3" s="46" t="s">
        <v>40</v>
      </c>
      <c r="V3" s="39" t="s">
        <v>41</v>
      </c>
      <c r="W3" s="47" t="s">
        <v>75</v>
      </c>
      <c r="X3" s="46" t="s">
        <v>40</v>
      </c>
      <c r="Y3" s="39" t="s">
        <v>41</v>
      </c>
      <c r="Z3" s="47" t="s">
        <v>75</v>
      </c>
      <c r="AA3" s="46" t="s">
        <v>40</v>
      </c>
      <c r="AB3" s="39" t="s">
        <v>41</v>
      </c>
      <c r="AC3" s="47" t="s">
        <v>75</v>
      </c>
      <c r="AD3" s="46" t="s">
        <v>40</v>
      </c>
      <c r="AE3" s="39" t="s">
        <v>41</v>
      </c>
      <c r="AF3" s="47" t="s">
        <v>75</v>
      </c>
      <c r="AG3" s="46" t="s">
        <v>40</v>
      </c>
      <c r="AH3" s="39" t="s">
        <v>41</v>
      </c>
      <c r="AI3" s="47" t="s">
        <v>75</v>
      </c>
      <c r="AJ3" s="46" t="s">
        <v>40</v>
      </c>
      <c r="AK3" s="39" t="s">
        <v>41</v>
      </c>
      <c r="AL3" s="47" t="s">
        <v>75</v>
      </c>
      <c r="AM3" s="46" t="s">
        <v>40</v>
      </c>
      <c r="AN3" s="39" t="s">
        <v>41</v>
      </c>
      <c r="AO3" s="47" t="s">
        <v>75</v>
      </c>
      <c r="AP3" s="46" t="s">
        <v>40</v>
      </c>
      <c r="AQ3" s="39" t="s">
        <v>41</v>
      </c>
      <c r="AR3" s="47" t="s">
        <v>75</v>
      </c>
      <c r="AS3" s="46" t="s">
        <v>40</v>
      </c>
      <c r="AT3" s="39" t="s">
        <v>41</v>
      </c>
      <c r="AU3" s="47" t="s">
        <v>75</v>
      </c>
      <c r="AV3" s="46" t="s">
        <v>40</v>
      </c>
      <c r="AW3" s="39" t="s">
        <v>41</v>
      </c>
      <c r="AX3" s="47" t="s">
        <v>75</v>
      </c>
      <c r="AY3" s="46" t="s">
        <v>40</v>
      </c>
      <c r="AZ3" s="39" t="s">
        <v>41</v>
      </c>
      <c r="BA3" s="47" t="s">
        <v>75</v>
      </c>
      <c r="BB3" s="46" t="s">
        <v>40</v>
      </c>
      <c r="BC3" s="39" t="s">
        <v>41</v>
      </c>
      <c r="BD3" s="47" t="s">
        <v>75</v>
      </c>
    </row>
    <row r="4" spans="1:56" x14ac:dyDescent="0.25">
      <c r="A4" s="194">
        <v>1</v>
      </c>
      <c r="B4" s="193" t="s">
        <v>0</v>
      </c>
      <c r="C4" s="198" t="s">
        <v>1</v>
      </c>
      <c r="D4" s="16" t="s">
        <v>34</v>
      </c>
      <c r="E4" s="63" t="s">
        <v>67</v>
      </c>
      <c r="F4" s="50">
        <v>2</v>
      </c>
      <c r="G4" s="113" t="s">
        <v>59</v>
      </c>
      <c r="H4" s="51">
        <v>4</v>
      </c>
      <c r="I4" s="50">
        <v>4</v>
      </c>
      <c r="J4" s="113" t="s">
        <v>59</v>
      </c>
      <c r="K4" s="51">
        <v>6</v>
      </c>
      <c r="L4" s="50">
        <v>1</v>
      </c>
      <c r="M4" s="113" t="s">
        <v>59</v>
      </c>
      <c r="N4" s="51">
        <v>3</v>
      </c>
      <c r="O4" s="50">
        <v>1</v>
      </c>
      <c r="P4" s="113" t="s">
        <v>59</v>
      </c>
      <c r="Q4" s="51">
        <v>3</v>
      </c>
      <c r="R4" s="50">
        <v>2</v>
      </c>
      <c r="S4" s="113" t="s">
        <v>59</v>
      </c>
      <c r="T4" s="51">
        <v>4</v>
      </c>
      <c r="U4" s="50">
        <v>1</v>
      </c>
      <c r="V4" s="113" t="s">
        <v>59</v>
      </c>
      <c r="W4" s="51">
        <v>3</v>
      </c>
      <c r="X4" s="50">
        <v>1</v>
      </c>
      <c r="Y4" s="113" t="s">
        <v>59</v>
      </c>
      <c r="Z4" s="51">
        <v>3</v>
      </c>
      <c r="AA4" s="50">
        <v>2</v>
      </c>
      <c r="AB4" s="113" t="s">
        <v>59</v>
      </c>
      <c r="AC4" s="51">
        <v>4</v>
      </c>
      <c r="AD4" s="50">
        <v>1</v>
      </c>
      <c r="AE4" s="113" t="s">
        <v>59</v>
      </c>
      <c r="AF4" s="51">
        <v>3</v>
      </c>
      <c r="AG4" s="50">
        <v>2</v>
      </c>
      <c r="AH4" s="113" t="s">
        <v>59</v>
      </c>
      <c r="AI4" s="51">
        <v>4</v>
      </c>
      <c r="AJ4" s="50">
        <v>2</v>
      </c>
      <c r="AK4" s="113" t="s">
        <v>59</v>
      </c>
      <c r="AL4" s="51">
        <v>4</v>
      </c>
      <c r="AM4" s="50">
        <v>2</v>
      </c>
      <c r="AN4" s="113" t="s">
        <v>59</v>
      </c>
      <c r="AO4" s="51">
        <v>4</v>
      </c>
      <c r="AP4" s="50">
        <v>1</v>
      </c>
      <c r="AQ4" s="113" t="s">
        <v>59</v>
      </c>
      <c r="AR4" s="51">
        <v>3</v>
      </c>
      <c r="AS4" s="50">
        <v>1</v>
      </c>
      <c r="AT4" s="113" t="s">
        <v>59</v>
      </c>
      <c r="AU4" s="51">
        <v>3</v>
      </c>
      <c r="AV4" s="50">
        <v>2</v>
      </c>
      <c r="AW4" s="113" t="s">
        <v>59</v>
      </c>
      <c r="AX4" s="51">
        <v>4</v>
      </c>
      <c r="AY4" s="50">
        <v>1</v>
      </c>
      <c r="AZ4" s="113" t="s">
        <v>59</v>
      </c>
      <c r="BA4" s="51">
        <v>3</v>
      </c>
      <c r="BB4" s="48">
        <v>0</v>
      </c>
      <c r="BC4" s="40"/>
      <c r="BD4" s="49"/>
    </row>
    <row r="5" spans="1:56" x14ac:dyDescent="0.25">
      <c r="A5" s="194"/>
      <c r="B5" s="193"/>
      <c r="C5" s="198"/>
      <c r="D5" s="16" t="s">
        <v>35</v>
      </c>
      <c r="E5" s="63" t="s">
        <v>67</v>
      </c>
      <c r="F5" s="50">
        <v>2</v>
      </c>
      <c r="G5" s="113" t="s">
        <v>61</v>
      </c>
      <c r="H5" s="51">
        <v>3</v>
      </c>
      <c r="I5" s="50">
        <v>1</v>
      </c>
      <c r="J5" s="113" t="s">
        <v>61</v>
      </c>
      <c r="K5" s="51">
        <v>2</v>
      </c>
      <c r="L5" s="50">
        <v>1</v>
      </c>
      <c r="M5" s="113" t="s">
        <v>61</v>
      </c>
      <c r="N5" s="51">
        <v>2</v>
      </c>
      <c r="O5" s="50">
        <v>1</v>
      </c>
      <c r="P5" s="113" t="s">
        <v>61</v>
      </c>
      <c r="Q5" s="51">
        <v>2</v>
      </c>
      <c r="R5" s="50">
        <v>1</v>
      </c>
      <c r="S5" s="113" t="s">
        <v>61</v>
      </c>
      <c r="T5" s="51">
        <v>2</v>
      </c>
      <c r="U5" s="50">
        <v>1</v>
      </c>
      <c r="V5" s="113" t="s">
        <v>61</v>
      </c>
      <c r="W5" s="51">
        <v>2</v>
      </c>
      <c r="X5" s="50">
        <v>1</v>
      </c>
      <c r="Y5" s="113" t="s">
        <v>61</v>
      </c>
      <c r="Z5" s="51">
        <v>2</v>
      </c>
      <c r="AA5" s="50">
        <v>2</v>
      </c>
      <c r="AB5" s="113" t="s">
        <v>61</v>
      </c>
      <c r="AC5" s="51">
        <v>3</v>
      </c>
      <c r="AD5" s="50">
        <v>1</v>
      </c>
      <c r="AE5" s="113" t="s">
        <v>61</v>
      </c>
      <c r="AF5" s="51">
        <v>2</v>
      </c>
      <c r="AG5" s="50">
        <v>2</v>
      </c>
      <c r="AH5" s="113" t="s">
        <v>61</v>
      </c>
      <c r="AI5" s="51">
        <v>3</v>
      </c>
      <c r="AJ5" s="50">
        <v>3</v>
      </c>
      <c r="AK5" s="113" t="s">
        <v>61</v>
      </c>
      <c r="AL5" s="51">
        <v>4</v>
      </c>
      <c r="AM5" s="50">
        <v>2</v>
      </c>
      <c r="AN5" s="113" t="s">
        <v>61</v>
      </c>
      <c r="AO5" s="51">
        <v>3</v>
      </c>
      <c r="AP5" s="50">
        <v>1</v>
      </c>
      <c r="AQ5" s="113" t="s">
        <v>61</v>
      </c>
      <c r="AR5" s="51">
        <v>2</v>
      </c>
      <c r="AS5" s="50">
        <v>2</v>
      </c>
      <c r="AT5" s="113" t="s">
        <v>61</v>
      </c>
      <c r="AU5" s="51">
        <v>3</v>
      </c>
      <c r="AV5" s="50">
        <v>2</v>
      </c>
      <c r="AW5" s="113" t="s">
        <v>61</v>
      </c>
      <c r="AX5" s="51">
        <v>3</v>
      </c>
      <c r="AY5" s="50">
        <v>1</v>
      </c>
      <c r="AZ5" s="113" t="s">
        <v>61</v>
      </c>
      <c r="BA5" s="51">
        <v>2</v>
      </c>
      <c r="BB5" s="48">
        <v>0</v>
      </c>
      <c r="BC5" s="40"/>
      <c r="BD5" s="49"/>
    </row>
    <row r="6" spans="1:56" x14ac:dyDescent="0.25">
      <c r="A6" s="194"/>
      <c r="B6" s="193"/>
      <c r="C6" s="198"/>
      <c r="D6" s="16" t="s">
        <v>36</v>
      </c>
      <c r="E6" s="63" t="s">
        <v>67</v>
      </c>
      <c r="F6" s="50">
        <v>1</v>
      </c>
      <c r="G6" s="113" t="s">
        <v>61</v>
      </c>
      <c r="H6" s="51">
        <v>2</v>
      </c>
      <c r="I6" s="50">
        <v>2</v>
      </c>
      <c r="J6" s="113" t="s">
        <v>61</v>
      </c>
      <c r="K6" s="51">
        <v>3</v>
      </c>
      <c r="L6" s="50">
        <v>1</v>
      </c>
      <c r="M6" s="113" t="s">
        <v>61</v>
      </c>
      <c r="N6" s="51">
        <v>2</v>
      </c>
      <c r="O6" s="50">
        <v>1</v>
      </c>
      <c r="P6" s="113" t="s">
        <v>61</v>
      </c>
      <c r="Q6" s="51">
        <v>2</v>
      </c>
      <c r="R6" s="50">
        <v>1</v>
      </c>
      <c r="S6" s="113" t="s">
        <v>61</v>
      </c>
      <c r="T6" s="51">
        <v>2</v>
      </c>
      <c r="U6" s="50">
        <v>2</v>
      </c>
      <c r="V6" s="113" t="s">
        <v>61</v>
      </c>
      <c r="W6" s="51">
        <v>3</v>
      </c>
      <c r="X6" s="50">
        <v>1</v>
      </c>
      <c r="Y6" s="113" t="s">
        <v>61</v>
      </c>
      <c r="Z6" s="51">
        <v>2</v>
      </c>
      <c r="AA6" s="50">
        <v>2</v>
      </c>
      <c r="AB6" s="113" t="s">
        <v>61</v>
      </c>
      <c r="AC6" s="51">
        <v>3</v>
      </c>
      <c r="AD6" s="50">
        <v>1</v>
      </c>
      <c r="AE6" s="113" t="s">
        <v>61</v>
      </c>
      <c r="AF6" s="51">
        <v>2</v>
      </c>
      <c r="AG6" s="50">
        <v>2</v>
      </c>
      <c r="AH6" s="113" t="s">
        <v>61</v>
      </c>
      <c r="AI6" s="51">
        <v>3</v>
      </c>
      <c r="AJ6" s="50">
        <v>1</v>
      </c>
      <c r="AK6" s="113" t="s">
        <v>61</v>
      </c>
      <c r="AL6" s="51">
        <v>2</v>
      </c>
      <c r="AM6" s="50">
        <v>1</v>
      </c>
      <c r="AN6" s="113" t="s">
        <v>61</v>
      </c>
      <c r="AO6" s="51">
        <v>2</v>
      </c>
      <c r="AP6" s="50">
        <v>1</v>
      </c>
      <c r="AQ6" s="113" t="s">
        <v>61</v>
      </c>
      <c r="AR6" s="51">
        <v>2</v>
      </c>
      <c r="AS6" s="50">
        <v>1</v>
      </c>
      <c r="AT6" s="113" t="s">
        <v>61</v>
      </c>
      <c r="AU6" s="51">
        <v>2</v>
      </c>
      <c r="AV6" s="50">
        <v>1</v>
      </c>
      <c r="AW6" s="113" t="s">
        <v>61</v>
      </c>
      <c r="AX6" s="51">
        <v>2</v>
      </c>
      <c r="AY6" s="50">
        <v>1</v>
      </c>
      <c r="AZ6" s="113" t="s">
        <v>61</v>
      </c>
      <c r="BA6" s="51">
        <v>2</v>
      </c>
      <c r="BB6" s="48">
        <v>0</v>
      </c>
      <c r="BC6" s="40"/>
      <c r="BD6" s="49"/>
    </row>
    <row r="7" spans="1:56" ht="28.5" customHeight="1" x14ac:dyDescent="0.25">
      <c r="A7" s="194"/>
      <c r="B7" s="193"/>
      <c r="C7" s="15" t="s">
        <v>3</v>
      </c>
      <c r="D7" s="15" t="s">
        <v>77</v>
      </c>
      <c r="E7" s="63" t="s">
        <v>76</v>
      </c>
      <c r="F7" s="48">
        <v>0</v>
      </c>
      <c r="G7" s="40"/>
      <c r="H7" s="49"/>
      <c r="I7" s="50">
        <v>3</v>
      </c>
      <c r="J7" s="113" t="s">
        <v>60</v>
      </c>
      <c r="K7" s="51">
        <v>3</v>
      </c>
      <c r="L7" s="48">
        <v>0</v>
      </c>
      <c r="M7" s="40"/>
      <c r="N7" s="49"/>
      <c r="O7" s="50">
        <v>3</v>
      </c>
      <c r="P7" s="113" t="s">
        <v>60</v>
      </c>
      <c r="Q7" s="51">
        <v>3</v>
      </c>
      <c r="R7" s="50">
        <v>3</v>
      </c>
      <c r="S7" s="113" t="s">
        <v>60</v>
      </c>
      <c r="T7" s="51">
        <v>3</v>
      </c>
      <c r="U7" s="50">
        <v>3</v>
      </c>
      <c r="V7" s="113" t="s">
        <v>60</v>
      </c>
      <c r="W7" s="51">
        <v>3</v>
      </c>
      <c r="X7" s="50">
        <v>3</v>
      </c>
      <c r="Y7" s="113" t="s">
        <v>60</v>
      </c>
      <c r="Z7" s="51">
        <v>3</v>
      </c>
      <c r="AA7" s="50">
        <v>3</v>
      </c>
      <c r="AB7" s="113" t="s">
        <v>60</v>
      </c>
      <c r="AC7" s="51">
        <v>3</v>
      </c>
      <c r="AD7" s="50">
        <v>3</v>
      </c>
      <c r="AE7" s="113" t="s">
        <v>60</v>
      </c>
      <c r="AF7" s="51">
        <v>3</v>
      </c>
      <c r="AG7" s="50">
        <v>3</v>
      </c>
      <c r="AH7" s="113" t="s">
        <v>60</v>
      </c>
      <c r="AI7" s="51">
        <v>3</v>
      </c>
      <c r="AJ7" s="48">
        <v>0</v>
      </c>
      <c r="AK7" s="40"/>
      <c r="AL7" s="49"/>
      <c r="AM7" s="48">
        <v>0</v>
      </c>
      <c r="AN7" s="40"/>
      <c r="AO7" s="49"/>
      <c r="AP7" s="48">
        <v>0</v>
      </c>
      <c r="AQ7" s="40"/>
      <c r="AR7" s="49"/>
      <c r="AS7" s="48">
        <v>0</v>
      </c>
      <c r="AT7" s="40"/>
      <c r="AU7" s="49"/>
      <c r="AV7" s="50">
        <v>3</v>
      </c>
      <c r="AW7" s="113" t="s">
        <v>60</v>
      </c>
      <c r="AX7" s="51">
        <v>3</v>
      </c>
      <c r="AY7" s="50">
        <v>3</v>
      </c>
      <c r="AZ7" s="113" t="s">
        <v>60</v>
      </c>
      <c r="BA7" s="51">
        <v>3</v>
      </c>
      <c r="BB7" s="50">
        <v>3</v>
      </c>
      <c r="BC7" s="113" t="s">
        <v>60</v>
      </c>
      <c r="BD7" s="51">
        <v>3</v>
      </c>
    </row>
    <row r="8" spans="1:56" x14ac:dyDescent="0.25">
      <c r="A8" s="10">
        <v>2</v>
      </c>
      <c r="B8" s="11" t="s">
        <v>21</v>
      </c>
      <c r="C8" s="15" t="s">
        <v>5</v>
      </c>
      <c r="D8" s="16" t="s">
        <v>38</v>
      </c>
      <c r="E8" s="63" t="s">
        <v>74</v>
      </c>
      <c r="F8" s="50">
        <v>2</v>
      </c>
      <c r="G8" s="113" t="s">
        <v>60</v>
      </c>
      <c r="H8" s="51">
        <v>2</v>
      </c>
      <c r="I8" s="50">
        <v>4</v>
      </c>
      <c r="J8" s="113" t="s">
        <v>60</v>
      </c>
      <c r="K8" s="51">
        <v>4</v>
      </c>
      <c r="L8" s="50">
        <v>4</v>
      </c>
      <c r="M8" s="113" t="s">
        <v>60</v>
      </c>
      <c r="N8" s="51">
        <v>4</v>
      </c>
      <c r="O8" s="50">
        <v>1</v>
      </c>
      <c r="P8" s="113" t="s">
        <v>60</v>
      </c>
      <c r="Q8" s="51">
        <v>1</v>
      </c>
      <c r="R8" s="50">
        <v>2</v>
      </c>
      <c r="S8" s="113" t="s">
        <v>60</v>
      </c>
      <c r="T8" s="51">
        <v>2</v>
      </c>
      <c r="U8" s="50">
        <v>4</v>
      </c>
      <c r="V8" s="113" t="s">
        <v>60</v>
      </c>
      <c r="W8" s="51">
        <v>4</v>
      </c>
      <c r="X8" s="50">
        <v>4</v>
      </c>
      <c r="Y8" s="113" t="s">
        <v>60</v>
      </c>
      <c r="Z8" s="51">
        <v>4</v>
      </c>
      <c r="AA8" s="50">
        <v>3</v>
      </c>
      <c r="AB8" s="113" t="s">
        <v>60</v>
      </c>
      <c r="AC8" s="51">
        <v>3</v>
      </c>
      <c r="AD8" s="50">
        <v>1</v>
      </c>
      <c r="AE8" s="113" t="s">
        <v>60</v>
      </c>
      <c r="AF8" s="51">
        <v>1</v>
      </c>
      <c r="AG8" s="50">
        <v>2</v>
      </c>
      <c r="AH8" s="113" t="s">
        <v>60</v>
      </c>
      <c r="AI8" s="51">
        <v>2</v>
      </c>
      <c r="AJ8" s="50">
        <v>3</v>
      </c>
      <c r="AK8" s="113" t="s">
        <v>60</v>
      </c>
      <c r="AL8" s="51">
        <v>3</v>
      </c>
      <c r="AM8" s="50">
        <v>3</v>
      </c>
      <c r="AN8" s="113" t="s">
        <v>60</v>
      </c>
      <c r="AO8" s="51">
        <v>3</v>
      </c>
      <c r="AP8" s="50">
        <v>2</v>
      </c>
      <c r="AQ8" s="113" t="s">
        <v>60</v>
      </c>
      <c r="AR8" s="51">
        <v>2</v>
      </c>
      <c r="AS8" s="50">
        <v>2</v>
      </c>
      <c r="AT8" s="113" t="s">
        <v>60</v>
      </c>
      <c r="AU8" s="51">
        <v>2</v>
      </c>
      <c r="AV8" s="50">
        <v>1</v>
      </c>
      <c r="AW8" s="113" t="s">
        <v>60</v>
      </c>
      <c r="AX8" s="51">
        <v>1</v>
      </c>
      <c r="AY8" s="50">
        <v>3</v>
      </c>
      <c r="AZ8" s="113" t="s">
        <v>60</v>
      </c>
      <c r="BA8" s="51">
        <v>3</v>
      </c>
      <c r="BB8" s="50">
        <v>1</v>
      </c>
      <c r="BC8" s="113" t="s">
        <v>60</v>
      </c>
      <c r="BD8" s="51">
        <v>1</v>
      </c>
    </row>
    <row r="9" spans="1:56" x14ac:dyDescent="0.25">
      <c r="A9" s="194">
        <v>3</v>
      </c>
      <c r="B9" s="193" t="s">
        <v>23</v>
      </c>
      <c r="C9" s="15" t="s">
        <v>6</v>
      </c>
      <c r="D9" s="16" t="s">
        <v>68</v>
      </c>
      <c r="E9" s="63" t="s">
        <v>73</v>
      </c>
      <c r="F9" s="50">
        <v>3</v>
      </c>
      <c r="G9" s="113" t="s">
        <v>57</v>
      </c>
      <c r="H9" s="51">
        <v>2</v>
      </c>
      <c r="I9" s="50">
        <v>1</v>
      </c>
      <c r="J9" s="113" t="s">
        <v>57</v>
      </c>
      <c r="K9" s="51">
        <v>1</v>
      </c>
      <c r="L9" s="50">
        <v>2</v>
      </c>
      <c r="M9" s="113" t="s">
        <v>57</v>
      </c>
      <c r="N9" s="51">
        <v>1</v>
      </c>
      <c r="O9" s="50">
        <v>2</v>
      </c>
      <c r="P9" s="113" t="s">
        <v>57</v>
      </c>
      <c r="Q9" s="51">
        <v>1</v>
      </c>
      <c r="R9" s="50">
        <v>2</v>
      </c>
      <c r="S9" s="113" t="s">
        <v>57</v>
      </c>
      <c r="T9" s="51">
        <v>1</v>
      </c>
      <c r="U9" s="50">
        <v>3</v>
      </c>
      <c r="V9" s="113" t="s">
        <v>57</v>
      </c>
      <c r="W9" s="51">
        <v>2</v>
      </c>
      <c r="X9" s="50">
        <v>2</v>
      </c>
      <c r="Y9" s="113" t="s">
        <v>57</v>
      </c>
      <c r="Z9" s="51">
        <v>1</v>
      </c>
      <c r="AA9" s="50">
        <v>2</v>
      </c>
      <c r="AB9" s="113" t="s">
        <v>57</v>
      </c>
      <c r="AC9" s="51">
        <v>1</v>
      </c>
      <c r="AD9" s="50">
        <v>2</v>
      </c>
      <c r="AE9" s="113" t="s">
        <v>57</v>
      </c>
      <c r="AF9" s="51">
        <v>1</v>
      </c>
      <c r="AG9" s="50">
        <v>3</v>
      </c>
      <c r="AH9" s="113" t="s">
        <v>57</v>
      </c>
      <c r="AI9" s="51">
        <v>2</v>
      </c>
      <c r="AJ9" s="50">
        <v>3</v>
      </c>
      <c r="AK9" s="113" t="s">
        <v>57</v>
      </c>
      <c r="AL9" s="51">
        <v>2</v>
      </c>
      <c r="AM9" s="50">
        <v>2</v>
      </c>
      <c r="AN9" s="113" t="s">
        <v>57</v>
      </c>
      <c r="AO9" s="51">
        <v>1</v>
      </c>
      <c r="AP9" s="50">
        <v>2</v>
      </c>
      <c r="AQ9" s="113" t="s">
        <v>57</v>
      </c>
      <c r="AR9" s="51">
        <v>1</v>
      </c>
      <c r="AS9" s="50">
        <v>2</v>
      </c>
      <c r="AT9" s="113" t="s">
        <v>57</v>
      </c>
      <c r="AU9" s="51">
        <v>1</v>
      </c>
      <c r="AV9" s="50">
        <v>2</v>
      </c>
      <c r="AW9" s="113" t="s">
        <v>57</v>
      </c>
      <c r="AX9" s="51">
        <v>1</v>
      </c>
      <c r="AY9" s="50">
        <v>3</v>
      </c>
      <c r="AZ9" s="113" t="s">
        <v>57</v>
      </c>
      <c r="BA9" s="51">
        <v>2</v>
      </c>
      <c r="BB9" s="50">
        <v>2</v>
      </c>
      <c r="BC9" s="113" t="s">
        <v>57</v>
      </c>
      <c r="BD9" s="51">
        <v>1</v>
      </c>
    </row>
    <row r="10" spans="1:56" x14ac:dyDescent="0.25">
      <c r="A10" s="194"/>
      <c r="B10" s="193"/>
      <c r="C10" s="15" t="s">
        <v>7</v>
      </c>
      <c r="D10" s="16" t="s">
        <v>39</v>
      </c>
      <c r="E10" s="63" t="s">
        <v>71</v>
      </c>
      <c r="F10" s="48"/>
      <c r="G10" s="40"/>
      <c r="H10" s="49"/>
      <c r="I10" s="48"/>
      <c r="J10" s="40"/>
      <c r="K10" s="49"/>
      <c r="L10" s="48"/>
      <c r="M10" s="40"/>
      <c r="N10" s="49"/>
      <c r="O10" s="48"/>
      <c r="P10" s="40"/>
      <c r="Q10" s="49"/>
      <c r="R10" s="48"/>
      <c r="S10" s="40"/>
      <c r="T10" s="49"/>
      <c r="U10" s="48"/>
      <c r="V10" s="40"/>
      <c r="W10" s="49"/>
      <c r="X10" s="48"/>
      <c r="Y10" s="40"/>
      <c r="Z10" s="49"/>
      <c r="AA10" s="48"/>
      <c r="AB10" s="40"/>
      <c r="AC10" s="49"/>
      <c r="AD10" s="48"/>
      <c r="AE10" s="40"/>
      <c r="AF10" s="49"/>
      <c r="AG10" s="48"/>
      <c r="AH10" s="40"/>
      <c r="AI10" s="49"/>
      <c r="AJ10" s="48"/>
      <c r="AK10" s="40"/>
      <c r="AL10" s="49"/>
      <c r="AM10" s="48"/>
      <c r="AN10" s="40"/>
      <c r="AO10" s="49"/>
      <c r="AP10" s="48"/>
      <c r="AQ10" s="40"/>
      <c r="AR10" s="49"/>
      <c r="AS10" s="48"/>
      <c r="AT10" s="40"/>
      <c r="AU10" s="49"/>
      <c r="AV10" s="48"/>
      <c r="AW10" s="40"/>
      <c r="AX10" s="49"/>
      <c r="AY10" s="48"/>
      <c r="AZ10" s="40"/>
      <c r="BA10" s="49"/>
      <c r="BB10" s="48"/>
      <c r="BC10" s="40"/>
      <c r="BD10" s="49"/>
    </row>
    <row r="11" spans="1:56" x14ac:dyDescent="0.25">
      <c r="A11" s="10">
        <v>5</v>
      </c>
      <c r="B11" s="11" t="s">
        <v>24</v>
      </c>
      <c r="C11" s="15" t="s">
        <v>8</v>
      </c>
      <c r="D11" s="16" t="s">
        <v>69</v>
      </c>
      <c r="E11" s="63" t="s">
        <v>70</v>
      </c>
      <c r="F11" s="50">
        <v>2</v>
      </c>
      <c r="G11" s="113" t="s">
        <v>58</v>
      </c>
      <c r="H11" s="51">
        <v>5</v>
      </c>
      <c r="I11" s="50">
        <v>2</v>
      </c>
      <c r="J11" s="113" t="s">
        <v>58</v>
      </c>
      <c r="K11" s="51">
        <v>5</v>
      </c>
      <c r="L11" s="50">
        <v>1</v>
      </c>
      <c r="M11" s="113" t="s">
        <v>58</v>
      </c>
      <c r="N11" s="51">
        <v>4</v>
      </c>
      <c r="O11" s="50">
        <v>2</v>
      </c>
      <c r="P11" s="113" t="s">
        <v>58</v>
      </c>
      <c r="Q11" s="51">
        <v>5</v>
      </c>
      <c r="R11" s="50">
        <v>1</v>
      </c>
      <c r="S11" s="113" t="s">
        <v>58</v>
      </c>
      <c r="T11" s="51">
        <v>4</v>
      </c>
      <c r="U11" s="50">
        <v>1</v>
      </c>
      <c r="V11" s="113" t="s">
        <v>58</v>
      </c>
      <c r="W11" s="51">
        <v>4</v>
      </c>
      <c r="X11" s="50">
        <v>2</v>
      </c>
      <c r="Y11" s="113" t="s">
        <v>58</v>
      </c>
      <c r="Z11" s="51">
        <v>5</v>
      </c>
      <c r="AA11" s="50">
        <v>2</v>
      </c>
      <c r="AB11" s="113" t="s">
        <v>58</v>
      </c>
      <c r="AC11" s="51">
        <v>5</v>
      </c>
      <c r="AD11" s="50">
        <v>1</v>
      </c>
      <c r="AE11" s="113" t="s">
        <v>58</v>
      </c>
      <c r="AF11" s="51">
        <v>4</v>
      </c>
      <c r="AG11" s="50">
        <v>2</v>
      </c>
      <c r="AH11" s="113" t="s">
        <v>58</v>
      </c>
      <c r="AI11" s="51">
        <v>5</v>
      </c>
      <c r="AJ11" s="50">
        <v>2</v>
      </c>
      <c r="AK11" s="113" t="s">
        <v>58</v>
      </c>
      <c r="AL11" s="51">
        <v>5</v>
      </c>
      <c r="AM11" s="50">
        <v>2</v>
      </c>
      <c r="AN11" s="113" t="s">
        <v>58</v>
      </c>
      <c r="AO11" s="51">
        <v>5</v>
      </c>
      <c r="AP11" s="50">
        <v>1</v>
      </c>
      <c r="AQ11" s="113" t="s">
        <v>58</v>
      </c>
      <c r="AR11" s="51">
        <v>4</v>
      </c>
      <c r="AS11" s="50">
        <v>1</v>
      </c>
      <c r="AT11" s="113" t="s">
        <v>58</v>
      </c>
      <c r="AU11" s="51">
        <v>5</v>
      </c>
      <c r="AV11" s="50">
        <v>1</v>
      </c>
      <c r="AW11" s="113" t="s">
        <v>58</v>
      </c>
      <c r="AX11" s="51">
        <v>5</v>
      </c>
      <c r="AY11" s="50">
        <v>2</v>
      </c>
      <c r="AZ11" s="113" t="s">
        <v>58</v>
      </c>
      <c r="BA11" s="51">
        <v>5</v>
      </c>
      <c r="BB11" s="50">
        <v>1</v>
      </c>
      <c r="BC11" s="113" t="s">
        <v>58</v>
      </c>
      <c r="BD11" s="51">
        <v>4</v>
      </c>
    </row>
    <row r="12" spans="1:56" x14ac:dyDescent="0.25">
      <c r="A12" s="10">
        <v>6</v>
      </c>
      <c r="B12" s="11" t="s">
        <v>25</v>
      </c>
      <c r="C12" s="15" t="s">
        <v>9</v>
      </c>
      <c r="D12" s="16" t="s">
        <v>78</v>
      </c>
      <c r="E12" s="63"/>
      <c r="F12" s="50">
        <v>2</v>
      </c>
      <c r="G12" s="113" t="s">
        <v>60</v>
      </c>
      <c r="H12" s="51">
        <v>2</v>
      </c>
      <c r="I12" s="50">
        <v>2</v>
      </c>
      <c r="J12" s="113" t="s">
        <v>60</v>
      </c>
      <c r="K12" s="51">
        <v>2</v>
      </c>
      <c r="L12" s="50">
        <v>2</v>
      </c>
      <c r="M12" s="113" t="s">
        <v>60</v>
      </c>
      <c r="N12" s="51">
        <v>2</v>
      </c>
      <c r="O12" s="50">
        <v>2</v>
      </c>
      <c r="P12" s="113" t="s">
        <v>60</v>
      </c>
      <c r="Q12" s="51">
        <v>2</v>
      </c>
      <c r="R12" s="50">
        <v>3</v>
      </c>
      <c r="S12" s="113" t="s">
        <v>60</v>
      </c>
      <c r="T12" s="51">
        <v>3</v>
      </c>
      <c r="U12" s="50">
        <v>2</v>
      </c>
      <c r="V12" s="113" t="s">
        <v>60</v>
      </c>
      <c r="W12" s="51">
        <v>2</v>
      </c>
      <c r="X12" s="50">
        <v>3</v>
      </c>
      <c r="Y12" s="113" t="s">
        <v>60</v>
      </c>
      <c r="Z12" s="51">
        <v>3</v>
      </c>
      <c r="AA12" s="50">
        <v>3</v>
      </c>
      <c r="AB12" s="113" t="s">
        <v>60</v>
      </c>
      <c r="AC12" s="51">
        <v>3</v>
      </c>
      <c r="AD12" s="50">
        <v>2</v>
      </c>
      <c r="AE12" s="113" t="s">
        <v>60</v>
      </c>
      <c r="AF12" s="51">
        <v>2</v>
      </c>
      <c r="AG12" s="50">
        <v>4</v>
      </c>
      <c r="AH12" s="113" t="s">
        <v>60</v>
      </c>
      <c r="AI12" s="51">
        <v>4</v>
      </c>
      <c r="AJ12" s="50">
        <v>2</v>
      </c>
      <c r="AK12" s="113" t="s">
        <v>60</v>
      </c>
      <c r="AL12" s="51">
        <v>2</v>
      </c>
      <c r="AM12" s="50">
        <v>2</v>
      </c>
      <c r="AN12" s="113" t="s">
        <v>60</v>
      </c>
      <c r="AO12" s="51">
        <v>2</v>
      </c>
      <c r="AP12" s="50">
        <v>2</v>
      </c>
      <c r="AQ12" s="113" t="s">
        <v>60</v>
      </c>
      <c r="AR12" s="51">
        <v>2</v>
      </c>
      <c r="AS12" s="50">
        <v>4</v>
      </c>
      <c r="AT12" s="113" t="s">
        <v>60</v>
      </c>
      <c r="AU12" s="51">
        <v>4</v>
      </c>
      <c r="AV12" s="50">
        <v>2</v>
      </c>
      <c r="AW12" s="113" t="s">
        <v>60</v>
      </c>
      <c r="AX12" s="51">
        <v>2</v>
      </c>
      <c r="AY12" s="50">
        <v>2</v>
      </c>
      <c r="AZ12" s="113" t="s">
        <v>60</v>
      </c>
      <c r="BA12" s="51">
        <v>2</v>
      </c>
      <c r="BB12" s="50">
        <v>2</v>
      </c>
      <c r="BC12" s="113" t="s">
        <v>60</v>
      </c>
      <c r="BD12" s="51">
        <v>2</v>
      </c>
    </row>
    <row r="13" spans="1:56" ht="30" x14ac:dyDescent="0.25">
      <c r="A13" s="10">
        <v>7</v>
      </c>
      <c r="B13" s="12" t="s">
        <v>26</v>
      </c>
      <c r="C13" s="15" t="s">
        <v>10</v>
      </c>
      <c r="D13" s="16" t="s">
        <v>261</v>
      </c>
      <c r="E13" s="64" t="s">
        <v>72</v>
      </c>
      <c r="F13" s="50">
        <v>2</v>
      </c>
      <c r="G13" s="113" t="s">
        <v>61</v>
      </c>
      <c r="H13" s="51">
        <v>3</v>
      </c>
      <c r="I13" s="50">
        <v>2</v>
      </c>
      <c r="J13" s="113" t="s">
        <v>61</v>
      </c>
      <c r="K13" s="51">
        <v>3</v>
      </c>
      <c r="L13" s="50">
        <v>2</v>
      </c>
      <c r="M13" s="113" t="s">
        <v>61</v>
      </c>
      <c r="N13" s="51">
        <v>3</v>
      </c>
      <c r="O13" s="50">
        <v>3</v>
      </c>
      <c r="P13" s="113" t="s">
        <v>61</v>
      </c>
      <c r="Q13" s="51">
        <v>4</v>
      </c>
      <c r="R13" s="50">
        <v>3</v>
      </c>
      <c r="S13" s="113" t="s">
        <v>61</v>
      </c>
      <c r="T13" s="51">
        <v>4</v>
      </c>
      <c r="U13" s="50">
        <v>2</v>
      </c>
      <c r="V13" s="113" t="s">
        <v>61</v>
      </c>
      <c r="W13" s="51">
        <v>3</v>
      </c>
      <c r="X13" s="50">
        <v>3</v>
      </c>
      <c r="Y13" s="113" t="s">
        <v>61</v>
      </c>
      <c r="Z13" s="51">
        <v>4</v>
      </c>
      <c r="AA13" s="50">
        <v>3</v>
      </c>
      <c r="AB13" s="113" t="s">
        <v>61</v>
      </c>
      <c r="AC13" s="51">
        <v>4</v>
      </c>
      <c r="AD13" s="50">
        <v>2</v>
      </c>
      <c r="AE13" s="113" t="s">
        <v>61</v>
      </c>
      <c r="AF13" s="51">
        <v>3</v>
      </c>
      <c r="AG13" s="50">
        <v>3</v>
      </c>
      <c r="AH13" s="113" t="s">
        <v>61</v>
      </c>
      <c r="AI13" s="51">
        <v>4</v>
      </c>
      <c r="AJ13" s="50">
        <v>3</v>
      </c>
      <c r="AK13" s="113" t="s">
        <v>61</v>
      </c>
      <c r="AL13" s="51">
        <v>4</v>
      </c>
      <c r="AM13" s="50">
        <v>3</v>
      </c>
      <c r="AN13" s="113" t="s">
        <v>61</v>
      </c>
      <c r="AO13" s="51">
        <v>4</v>
      </c>
      <c r="AP13" s="50">
        <v>3</v>
      </c>
      <c r="AQ13" s="113" t="s">
        <v>61</v>
      </c>
      <c r="AR13" s="51">
        <v>4</v>
      </c>
      <c r="AS13" s="50">
        <v>3</v>
      </c>
      <c r="AT13" s="113" t="s">
        <v>61</v>
      </c>
      <c r="AU13" s="51">
        <v>4</v>
      </c>
      <c r="AV13" s="50">
        <v>3</v>
      </c>
      <c r="AW13" s="113" t="s">
        <v>61</v>
      </c>
      <c r="AX13" s="51">
        <v>4</v>
      </c>
      <c r="AY13" s="50">
        <v>3</v>
      </c>
      <c r="AZ13" s="113" t="s">
        <v>61</v>
      </c>
      <c r="BA13" s="51">
        <v>4</v>
      </c>
      <c r="BB13" s="50">
        <v>3</v>
      </c>
      <c r="BC13" s="113" t="s">
        <v>61</v>
      </c>
      <c r="BD13" s="51">
        <v>4</v>
      </c>
    </row>
    <row r="14" spans="1:56" hidden="1" x14ac:dyDescent="0.25">
      <c r="A14" s="17">
        <v>10</v>
      </c>
      <c r="B14" s="17"/>
      <c r="C14" s="18" t="s">
        <v>27</v>
      </c>
      <c r="F14" s="54"/>
      <c r="G14" s="55"/>
      <c r="H14" s="56"/>
      <c r="I14" s="54"/>
      <c r="J14" s="55"/>
      <c r="K14" s="56"/>
      <c r="L14" s="54"/>
      <c r="M14" s="55"/>
      <c r="N14" s="56"/>
      <c r="O14" s="54"/>
      <c r="P14" s="55"/>
      <c r="Q14" s="56"/>
      <c r="R14" s="54"/>
      <c r="S14" s="55"/>
      <c r="T14" s="56"/>
      <c r="U14" s="54"/>
      <c r="V14" s="55"/>
      <c r="W14" s="56"/>
      <c r="X14" s="54"/>
      <c r="Y14" s="55"/>
      <c r="Z14" s="56"/>
      <c r="AA14" s="54"/>
      <c r="AB14" s="55"/>
      <c r="AC14" s="56"/>
      <c r="AD14" s="54"/>
      <c r="AE14" s="55"/>
      <c r="AF14" s="56"/>
      <c r="AG14" s="54"/>
      <c r="AH14" s="55"/>
      <c r="AI14" s="56"/>
      <c r="AJ14" s="54"/>
      <c r="AK14" s="55"/>
      <c r="AL14" s="56"/>
      <c r="AM14" s="54"/>
      <c r="AN14" s="55"/>
      <c r="AO14" s="56"/>
      <c r="AP14" s="54"/>
      <c r="AQ14" s="55"/>
      <c r="AR14" s="56"/>
      <c r="AS14" s="54"/>
      <c r="AT14" s="55"/>
      <c r="AU14" s="56"/>
      <c r="AV14" s="54"/>
      <c r="AW14" s="55"/>
      <c r="AX14" s="56"/>
      <c r="AY14" s="54"/>
      <c r="AZ14" s="55"/>
      <c r="BA14" s="56"/>
      <c r="BB14" s="54"/>
      <c r="BC14" s="55"/>
      <c r="BD14" s="56"/>
    </row>
    <row r="15" spans="1:56" ht="30" hidden="1" x14ac:dyDescent="0.25">
      <c r="C15" s="5" t="s">
        <v>15</v>
      </c>
      <c r="F15" s="54"/>
      <c r="G15" s="55"/>
      <c r="H15" s="56"/>
      <c r="I15" s="54"/>
      <c r="J15" s="55"/>
      <c r="K15" s="56"/>
      <c r="L15" s="54"/>
      <c r="M15" s="55"/>
      <c r="N15" s="56"/>
      <c r="O15" s="54"/>
      <c r="P15" s="55"/>
      <c r="Q15" s="56"/>
      <c r="R15" s="54"/>
      <c r="S15" s="55"/>
      <c r="T15" s="56"/>
      <c r="U15" s="54"/>
      <c r="V15" s="55"/>
      <c r="W15" s="56"/>
      <c r="X15" s="54"/>
      <c r="Y15" s="55"/>
      <c r="Z15" s="56"/>
      <c r="AA15" s="54"/>
      <c r="AB15" s="55"/>
      <c r="AC15" s="56"/>
      <c r="AD15" s="54"/>
      <c r="AE15" s="55"/>
      <c r="AF15" s="56"/>
      <c r="AG15" s="54"/>
      <c r="AH15" s="55"/>
      <c r="AI15" s="56"/>
      <c r="AJ15" s="54"/>
      <c r="AK15" s="55"/>
      <c r="AL15" s="56"/>
      <c r="AM15" s="54"/>
      <c r="AN15" s="55"/>
      <c r="AO15" s="56"/>
      <c r="AP15" s="54"/>
      <c r="AQ15" s="55"/>
      <c r="AR15" s="56"/>
      <c r="AS15" s="54"/>
      <c r="AT15" s="55"/>
      <c r="AU15" s="56"/>
      <c r="AV15" s="54"/>
      <c r="AW15" s="55"/>
      <c r="AX15" s="56"/>
      <c r="AY15" s="54"/>
      <c r="AZ15" s="55"/>
      <c r="BA15" s="56"/>
      <c r="BB15" s="54"/>
      <c r="BC15" s="55"/>
      <c r="BD15" s="56"/>
    </row>
    <row r="16" spans="1:56" ht="30" hidden="1" x14ac:dyDescent="0.25">
      <c r="C16" s="5" t="s">
        <v>16</v>
      </c>
      <c r="F16" s="54"/>
      <c r="G16" s="55"/>
      <c r="H16" s="56"/>
      <c r="I16" s="54"/>
      <c r="J16" s="55"/>
      <c r="K16" s="56"/>
      <c r="L16" s="54"/>
      <c r="M16" s="55"/>
      <c r="N16" s="56"/>
      <c r="O16" s="54"/>
      <c r="P16" s="55"/>
      <c r="Q16" s="56"/>
      <c r="R16" s="54"/>
      <c r="S16" s="55"/>
      <c r="T16" s="56"/>
      <c r="U16" s="54"/>
      <c r="V16" s="55"/>
      <c r="W16" s="56"/>
      <c r="X16" s="54"/>
      <c r="Y16" s="55"/>
      <c r="Z16" s="56"/>
      <c r="AA16" s="54"/>
      <c r="AB16" s="55"/>
      <c r="AC16" s="56"/>
      <c r="AD16" s="54"/>
      <c r="AE16" s="55"/>
      <c r="AF16" s="56"/>
      <c r="AG16" s="54"/>
      <c r="AH16" s="55"/>
      <c r="AI16" s="56"/>
      <c r="AJ16" s="54"/>
      <c r="AK16" s="55"/>
      <c r="AL16" s="56"/>
      <c r="AM16" s="54"/>
      <c r="AN16" s="55"/>
      <c r="AO16" s="56"/>
      <c r="AP16" s="54"/>
      <c r="AQ16" s="55"/>
      <c r="AR16" s="56"/>
      <c r="AS16" s="54"/>
      <c r="AT16" s="55"/>
      <c r="AU16" s="56"/>
      <c r="AV16" s="54"/>
      <c r="AW16" s="55"/>
      <c r="AX16" s="56"/>
      <c r="AY16" s="54"/>
      <c r="AZ16" s="55"/>
      <c r="BA16" s="56"/>
      <c r="BB16" s="54"/>
      <c r="BC16" s="55"/>
      <c r="BD16" s="56"/>
    </row>
    <row r="17" spans="1:56" ht="30" hidden="1" x14ac:dyDescent="0.25">
      <c r="C17" s="5" t="s">
        <v>17</v>
      </c>
      <c r="F17" s="54"/>
      <c r="G17" s="55"/>
      <c r="H17" s="56"/>
      <c r="I17" s="54"/>
      <c r="J17" s="55"/>
      <c r="K17" s="56"/>
      <c r="L17" s="54"/>
      <c r="M17" s="55"/>
      <c r="N17" s="56"/>
      <c r="O17" s="54"/>
      <c r="P17" s="55"/>
      <c r="Q17" s="56"/>
      <c r="R17" s="54"/>
      <c r="S17" s="55"/>
      <c r="T17" s="56"/>
      <c r="U17" s="54"/>
      <c r="V17" s="55"/>
      <c r="W17" s="56"/>
      <c r="X17" s="54"/>
      <c r="Y17" s="55"/>
      <c r="Z17" s="56"/>
      <c r="AA17" s="54"/>
      <c r="AB17" s="55"/>
      <c r="AC17" s="56"/>
      <c r="AD17" s="54"/>
      <c r="AE17" s="55"/>
      <c r="AF17" s="56"/>
      <c r="AG17" s="54"/>
      <c r="AH17" s="55"/>
      <c r="AI17" s="56"/>
      <c r="AJ17" s="54"/>
      <c r="AK17" s="55"/>
      <c r="AL17" s="56"/>
      <c r="AM17" s="54"/>
      <c r="AN17" s="55"/>
      <c r="AO17" s="56"/>
      <c r="AP17" s="54"/>
      <c r="AQ17" s="55"/>
      <c r="AR17" s="56"/>
      <c r="AS17" s="54"/>
      <c r="AT17" s="55"/>
      <c r="AU17" s="56"/>
      <c r="AV17" s="54"/>
      <c r="AW17" s="55"/>
      <c r="AX17" s="56"/>
      <c r="AY17" s="54"/>
      <c r="AZ17" s="55"/>
      <c r="BA17" s="56"/>
      <c r="BB17" s="54"/>
      <c r="BC17" s="55"/>
      <c r="BD17" s="56"/>
    </row>
    <row r="18" spans="1:56" ht="30" hidden="1" x14ac:dyDescent="0.25">
      <c r="C18" s="5" t="s">
        <v>29</v>
      </c>
      <c r="F18" s="54"/>
      <c r="G18" s="55"/>
      <c r="H18" s="56"/>
      <c r="I18" s="54"/>
      <c r="J18" s="55"/>
      <c r="K18" s="56"/>
      <c r="L18" s="54"/>
      <c r="M18" s="55"/>
      <c r="N18" s="56"/>
      <c r="O18" s="54"/>
      <c r="P18" s="55"/>
      <c r="Q18" s="56"/>
      <c r="R18" s="54"/>
      <c r="S18" s="55"/>
      <c r="T18" s="56"/>
      <c r="U18" s="54"/>
      <c r="V18" s="55"/>
      <c r="W18" s="56"/>
      <c r="X18" s="54"/>
      <c r="Y18" s="55"/>
      <c r="Z18" s="56"/>
      <c r="AA18" s="54"/>
      <c r="AB18" s="55"/>
      <c r="AC18" s="56"/>
      <c r="AD18" s="54"/>
      <c r="AE18" s="55"/>
      <c r="AF18" s="56"/>
      <c r="AG18" s="54"/>
      <c r="AH18" s="55"/>
      <c r="AI18" s="56"/>
      <c r="AJ18" s="54"/>
      <c r="AK18" s="55"/>
      <c r="AL18" s="56"/>
      <c r="AM18" s="54"/>
      <c r="AN18" s="55"/>
      <c r="AO18" s="56"/>
      <c r="AP18" s="54"/>
      <c r="AQ18" s="55"/>
      <c r="AR18" s="56"/>
      <c r="AS18" s="54"/>
      <c r="AT18" s="55"/>
      <c r="AU18" s="56"/>
      <c r="AV18" s="54"/>
      <c r="AW18" s="55"/>
      <c r="AX18" s="56"/>
      <c r="AY18" s="54"/>
      <c r="AZ18" s="55"/>
      <c r="BA18" s="56"/>
      <c r="BB18" s="54"/>
      <c r="BC18" s="55"/>
      <c r="BD18" s="56"/>
    </row>
    <row r="19" spans="1:56" hidden="1" x14ac:dyDescent="0.25">
      <c r="A19" s="3">
        <v>11</v>
      </c>
      <c r="B19" s="3"/>
      <c r="C19" s="2" t="s">
        <v>30</v>
      </c>
      <c r="F19" s="54"/>
      <c r="G19" s="55"/>
      <c r="H19" s="56"/>
      <c r="I19" s="54"/>
      <c r="J19" s="55"/>
      <c r="K19" s="56"/>
      <c r="L19" s="54"/>
      <c r="M19" s="55"/>
      <c r="N19" s="56"/>
      <c r="O19" s="54"/>
      <c r="P19" s="55"/>
      <c r="Q19" s="56"/>
      <c r="R19" s="54"/>
      <c r="S19" s="55"/>
      <c r="T19" s="56"/>
      <c r="U19" s="54"/>
      <c r="V19" s="55"/>
      <c r="W19" s="56"/>
      <c r="X19" s="54"/>
      <c r="Y19" s="55"/>
      <c r="Z19" s="56"/>
      <c r="AA19" s="54"/>
      <c r="AB19" s="55"/>
      <c r="AC19" s="56"/>
      <c r="AD19" s="54"/>
      <c r="AE19" s="55"/>
      <c r="AF19" s="56"/>
      <c r="AG19" s="54"/>
      <c r="AH19" s="55"/>
      <c r="AI19" s="56"/>
      <c r="AJ19" s="54"/>
      <c r="AK19" s="55"/>
      <c r="AL19" s="56"/>
      <c r="AM19" s="54"/>
      <c r="AN19" s="55"/>
      <c r="AO19" s="56"/>
      <c r="AP19" s="54"/>
      <c r="AQ19" s="55"/>
      <c r="AR19" s="56"/>
      <c r="AS19" s="54"/>
      <c r="AT19" s="55"/>
      <c r="AU19" s="56"/>
      <c r="AV19" s="54"/>
      <c r="AW19" s="55"/>
      <c r="AX19" s="56"/>
      <c r="AY19" s="54"/>
      <c r="AZ19" s="55"/>
      <c r="BA19" s="56"/>
      <c r="BB19" s="54"/>
      <c r="BC19" s="55"/>
      <c r="BD19" s="56"/>
    </row>
    <row r="20" spans="1:56" hidden="1" x14ac:dyDescent="0.25">
      <c r="A20" s="4"/>
      <c r="B20" s="4"/>
      <c r="C20" s="5" t="s">
        <v>18</v>
      </c>
      <c r="F20" s="54"/>
      <c r="G20" s="55"/>
      <c r="H20" s="56"/>
      <c r="I20" s="54"/>
      <c r="J20" s="55"/>
      <c r="K20" s="56"/>
      <c r="L20" s="54"/>
      <c r="M20" s="55"/>
      <c r="N20" s="56"/>
      <c r="O20" s="54"/>
      <c r="P20" s="55"/>
      <c r="Q20" s="56"/>
      <c r="R20" s="54"/>
      <c r="S20" s="55"/>
      <c r="T20" s="56"/>
      <c r="U20" s="54"/>
      <c r="V20" s="55"/>
      <c r="W20" s="56"/>
      <c r="X20" s="54"/>
      <c r="Y20" s="55"/>
      <c r="Z20" s="56"/>
      <c r="AA20" s="54"/>
      <c r="AB20" s="55"/>
      <c r="AC20" s="56"/>
      <c r="AD20" s="54"/>
      <c r="AE20" s="55"/>
      <c r="AF20" s="56"/>
      <c r="AG20" s="54"/>
      <c r="AH20" s="55"/>
      <c r="AI20" s="56"/>
      <c r="AJ20" s="54"/>
      <c r="AK20" s="55"/>
      <c r="AL20" s="56"/>
      <c r="AM20" s="54"/>
      <c r="AN20" s="55"/>
      <c r="AO20" s="56"/>
      <c r="AP20" s="54"/>
      <c r="AQ20" s="55"/>
      <c r="AR20" s="56"/>
      <c r="AS20" s="54"/>
      <c r="AT20" s="55"/>
      <c r="AU20" s="56"/>
      <c r="AV20" s="54"/>
      <c r="AW20" s="55"/>
      <c r="AX20" s="56"/>
      <c r="AY20" s="54"/>
      <c r="AZ20" s="55"/>
      <c r="BA20" s="56"/>
      <c r="BB20" s="54"/>
      <c r="BC20" s="55"/>
      <c r="BD20" s="56"/>
    </row>
    <row r="21" spans="1:56" hidden="1" x14ac:dyDescent="0.25">
      <c r="A21" s="4"/>
      <c r="B21" s="4"/>
      <c r="C21" s="5" t="s">
        <v>19</v>
      </c>
      <c r="F21" s="54"/>
      <c r="G21" s="55"/>
      <c r="H21" s="56"/>
      <c r="I21" s="54"/>
      <c r="J21" s="55"/>
      <c r="K21" s="56"/>
      <c r="L21" s="54"/>
      <c r="M21" s="55"/>
      <c r="N21" s="56"/>
      <c r="O21" s="54"/>
      <c r="P21" s="55"/>
      <c r="Q21" s="56"/>
      <c r="R21" s="54"/>
      <c r="S21" s="55"/>
      <c r="T21" s="56"/>
      <c r="U21" s="54"/>
      <c r="V21" s="55"/>
      <c r="W21" s="56"/>
      <c r="X21" s="54"/>
      <c r="Y21" s="55"/>
      <c r="Z21" s="56"/>
      <c r="AA21" s="54"/>
      <c r="AB21" s="55"/>
      <c r="AC21" s="56"/>
      <c r="AD21" s="54"/>
      <c r="AE21" s="55"/>
      <c r="AF21" s="56"/>
      <c r="AG21" s="54"/>
      <c r="AH21" s="55"/>
      <c r="AI21" s="56"/>
      <c r="AJ21" s="54"/>
      <c r="AK21" s="55"/>
      <c r="AL21" s="56"/>
      <c r="AM21" s="54"/>
      <c r="AN21" s="55"/>
      <c r="AO21" s="56"/>
      <c r="AP21" s="54"/>
      <c r="AQ21" s="55"/>
      <c r="AR21" s="56"/>
      <c r="AS21" s="54"/>
      <c r="AT21" s="55"/>
      <c r="AU21" s="56"/>
      <c r="AV21" s="54"/>
      <c r="AW21" s="55"/>
      <c r="AX21" s="56"/>
      <c r="AY21" s="54"/>
      <c r="AZ21" s="55"/>
      <c r="BA21" s="56"/>
      <c r="BB21" s="54"/>
      <c r="BC21" s="55"/>
      <c r="BD21" s="56"/>
    </row>
    <row r="22" spans="1:56" ht="30" hidden="1" x14ac:dyDescent="0.25">
      <c r="A22" s="4"/>
      <c r="B22" s="4"/>
      <c r="C22" s="5" t="s">
        <v>20</v>
      </c>
      <c r="F22" s="54"/>
      <c r="G22" s="55"/>
      <c r="H22" s="56"/>
      <c r="I22" s="54"/>
      <c r="J22" s="55"/>
      <c r="K22" s="56"/>
      <c r="L22" s="54"/>
      <c r="M22" s="55"/>
      <c r="N22" s="56"/>
      <c r="O22" s="54"/>
      <c r="P22" s="55"/>
      <c r="Q22" s="56"/>
      <c r="R22" s="54"/>
      <c r="S22" s="55"/>
      <c r="T22" s="56"/>
      <c r="U22" s="54"/>
      <c r="V22" s="55"/>
      <c r="W22" s="56"/>
      <c r="X22" s="54"/>
      <c r="Y22" s="55"/>
      <c r="Z22" s="56"/>
      <c r="AA22" s="54"/>
      <c r="AB22" s="55"/>
      <c r="AC22" s="56"/>
      <c r="AD22" s="54"/>
      <c r="AE22" s="55"/>
      <c r="AF22" s="56"/>
      <c r="AG22" s="54"/>
      <c r="AH22" s="55"/>
      <c r="AI22" s="56"/>
      <c r="AJ22" s="54"/>
      <c r="AK22" s="55"/>
      <c r="AL22" s="56"/>
      <c r="AM22" s="54"/>
      <c r="AN22" s="55"/>
      <c r="AO22" s="56"/>
      <c r="AP22" s="54"/>
      <c r="AQ22" s="55"/>
      <c r="AR22" s="56"/>
      <c r="AS22" s="54"/>
      <c r="AT22" s="55"/>
      <c r="AU22" s="56"/>
      <c r="AV22" s="54"/>
      <c r="AW22" s="55"/>
      <c r="AX22" s="56"/>
      <c r="AY22" s="54"/>
      <c r="AZ22" s="55"/>
      <c r="BA22" s="56"/>
      <c r="BB22" s="54"/>
      <c r="BC22" s="55"/>
      <c r="BD22" s="56"/>
    </row>
    <row r="23" spans="1:56" x14ac:dyDescent="0.25">
      <c r="D23" s="19" t="s">
        <v>66</v>
      </c>
      <c r="E23" s="35" t="s">
        <v>63</v>
      </c>
      <c r="F23" s="57"/>
      <c r="G23" s="58"/>
      <c r="H23" s="59">
        <f>COUNTIF(H4:H13,1)+COUNTIF(H4:H13,2)</f>
        <v>4</v>
      </c>
      <c r="I23" s="57"/>
      <c r="J23" s="58"/>
      <c r="K23" s="59">
        <f>COUNTIF(K4:K13,1)+COUNTIF(K4:K13,2)</f>
        <v>3</v>
      </c>
      <c r="L23" s="57"/>
      <c r="M23" s="58"/>
      <c r="N23" s="59">
        <f>COUNTIF(N4:N13,1)+COUNTIF(N4:N13,2)</f>
        <v>4</v>
      </c>
      <c r="O23" s="57"/>
      <c r="P23" s="58"/>
      <c r="Q23" s="59">
        <f>COUNTIF(Q4:Q13,1)+COUNTIF(Q4:Q13,2)</f>
        <v>5</v>
      </c>
      <c r="R23" s="57"/>
      <c r="S23" s="58"/>
      <c r="T23" s="59">
        <f>COUNTIF(T4:T13,1)+COUNTIF(T4:T13,2)</f>
        <v>4</v>
      </c>
      <c r="U23" s="57"/>
      <c r="V23" s="58"/>
      <c r="W23" s="59">
        <f>COUNTIF(W4:W13,1)+COUNTIF(W4:W13,2)</f>
        <v>3</v>
      </c>
      <c r="X23" s="57"/>
      <c r="Y23" s="58"/>
      <c r="Z23" s="59">
        <f>COUNTIF(Z4:Z13,1)+COUNTIF(Z4:Z13,2)</f>
        <v>3</v>
      </c>
      <c r="AA23" s="57"/>
      <c r="AB23" s="58"/>
      <c r="AC23" s="59">
        <f>COUNTIF(AC4:AC13,1)+COUNTIF(AC4:AC13,2)</f>
        <v>1</v>
      </c>
      <c r="AD23" s="57"/>
      <c r="AE23" s="58"/>
      <c r="AF23" s="59">
        <f>COUNTIF(AF4:AF13,1)+COUNTIF(AF4:AF13,2)</f>
        <v>5</v>
      </c>
      <c r="AG23" s="57"/>
      <c r="AH23" s="58"/>
      <c r="AI23" s="59">
        <f>COUNTIF(AI4:AI13,1)+COUNTIF(AI4:AI13,2)</f>
        <v>2</v>
      </c>
      <c r="AJ23" s="57"/>
      <c r="AK23" s="58"/>
      <c r="AL23" s="59">
        <f>COUNTIF(AL4:AL13,1)+COUNTIF(AL4:AL13,2)</f>
        <v>3</v>
      </c>
      <c r="AM23" s="57"/>
      <c r="AN23" s="58"/>
      <c r="AO23" s="59">
        <f>COUNTIF(AO4:AO13,1)+COUNTIF(AO4:AO13,2)</f>
        <v>3</v>
      </c>
      <c r="AP23" s="57"/>
      <c r="AQ23" s="58"/>
      <c r="AR23" s="59">
        <f>COUNTIF(AR4:AR13,1)+COUNTIF(AR4:AR13,2)</f>
        <v>5</v>
      </c>
      <c r="AS23" s="57"/>
      <c r="AT23" s="58"/>
      <c r="AU23" s="59">
        <f>COUNTIF(AU4:AU13,1)+COUNTIF(AU4:AU13,2)</f>
        <v>3</v>
      </c>
      <c r="AV23" s="57"/>
      <c r="AW23" s="58"/>
      <c r="AX23" s="59">
        <f>COUNTIF(AX4:AX13,1)+COUNTIF(AX4:AX13,2)</f>
        <v>4</v>
      </c>
      <c r="AY23" s="57"/>
      <c r="AZ23" s="58"/>
      <c r="BA23" s="59">
        <f>COUNTIF(BA4:BA13,1)+COUNTIF(BA4:BA13,2)</f>
        <v>4</v>
      </c>
      <c r="BB23" s="57"/>
      <c r="BC23" s="58"/>
      <c r="BD23" s="59">
        <f>COUNTIF(BD4:BD13,1)+COUNTIF(BD4:BD13,2)</f>
        <v>3</v>
      </c>
    </row>
    <row r="24" spans="1:56" x14ac:dyDescent="0.25">
      <c r="A24" t="s">
        <v>270</v>
      </c>
      <c r="C24" s="1" t="s">
        <v>22</v>
      </c>
      <c r="E24" s="35" t="s">
        <v>64</v>
      </c>
      <c r="F24" s="57"/>
      <c r="G24" s="58"/>
      <c r="H24" s="59">
        <f>COUNTIF(H4:H13,3)+COUNTIF(H4:H13,4)</f>
        <v>3</v>
      </c>
      <c r="I24" s="57"/>
      <c r="J24" s="58"/>
      <c r="K24" s="59">
        <f>COUNTIF(K4:K13,3)+COUNTIF(K4:K13,4)</f>
        <v>4</v>
      </c>
      <c r="L24" s="57"/>
      <c r="M24" s="58"/>
      <c r="N24" s="59">
        <f>COUNTIF(N4:N13,3)+COUNTIF(N4:N13,4)</f>
        <v>4</v>
      </c>
      <c r="O24" s="57"/>
      <c r="P24" s="58"/>
      <c r="Q24" s="59">
        <f>COUNTIF(Q4:Q13,3)+COUNTIF(Q4:Q13,4)</f>
        <v>3</v>
      </c>
      <c r="R24" s="57"/>
      <c r="S24" s="58"/>
      <c r="T24" s="59">
        <f>COUNTIF(T4:T13,3)+COUNTIF(T4:T13,4)</f>
        <v>5</v>
      </c>
      <c r="U24" s="57"/>
      <c r="V24" s="58"/>
      <c r="W24" s="59">
        <f>COUNTIF(W4:W13,3)+COUNTIF(W4:W13,4)</f>
        <v>6</v>
      </c>
      <c r="X24" s="57"/>
      <c r="Y24" s="58"/>
      <c r="Z24" s="59">
        <f>COUNTIF(Z4:Z13,3)+COUNTIF(Z4:Z13,4)</f>
        <v>5</v>
      </c>
      <c r="AA24" s="57"/>
      <c r="AB24" s="58"/>
      <c r="AC24" s="59">
        <f>COUNTIF(AC4:AC13,3)+COUNTIF(AC4:AC13,4)</f>
        <v>7</v>
      </c>
      <c r="AD24" s="57"/>
      <c r="AE24" s="58"/>
      <c r="AF24" s="59">
        <f>COUNTIF(AF4:AF13,3)+COUNTIF(AF4:AF13,4)</f>
        <v>4</v>
      </c>
      <c r="AG24" s="57"/>
      <c r="AH24" s="58"/>
      <c r="AI24" s="59">
        <f>COUNTIF(AI4:AI13,3)+COUNTIF(AI4:AI13,4)</f>
        <v>6</v>
      </c>
      <c r="AJ24" s="57"/>
      <c r="AK24" s="58"/>
      <c r="AL24" s="59">
        <f>COUNTIF(AL4:AL13,3)+COUNTIF(AL4:AL13,4)</f>
        <v>4</v>
      </c>
      <c r="AM24" s="57"/>
      <c r="AN24" s="58"/>
      <c r="AO24" s="59">
        <f>COUNTIF(AO4:AO13,3)+COUNTIF(AO4:AO13,4)</f>
        <v>4</v>
      </c>
      <c r="AP24" s="57"/>
      <c r="AQ24" s="58"/>
      <c r="AR24" s="59">
        <f>COUNTIF(AR4:AR13,3)+COUNTIF(AR4:AR13,4)</f>
        <v>3</v>
      </c>
      <c r="AS24" s="57"/>
      <c r="AT24" s="58"/>
      <c r="AU24" s="59">
        <f>COUNTIF(AU4:AU13,3)+COUNTIF(AU4:AU13,4)</f>
        <v>4</v>
      </c>
      <c r="AV24" s="57"/>
      <c r="AW24" s="58"/>
      <c r="AX24" s="59">
        <f>COUNTIF(AX4:AX13,3)+COUNTIF(AX4:AX13,4)</f>
        <v>4</v>
      </c>
      <c r="AY24" s="57"/>
      <c r="AZ24" s="58"/>
      <c r="BA24" s="59">
        <f>COUNTIF(BA4:BA13,3)+COUNTIF(BA4:BA13,4)</f>
        <v>4</v>
      </c>
      <c r="BB24" s="57"/>
      <c r="BC24" s="58"/>
      <c r="BD24" s="59">
        <f>COUNTIF(BD4:BD13,3)+COUNTIF(BD4:BD13,4)</f>
        <v>3</v>
      </c>
    </row>
    <row r="25" spans="1:56" ht="15.75" thickBot="1" x14ac:dyDescent="0.3">
      <c r="E25" s="35" t="s">
        <v>65</v>
      </c>
      <c r="F25" s="60"/>
      <c r="G25" s="61"/>
      <c r="H25" s="62">
        <f>COUNTIF(H4:H13,5)+COUNTIF(H4:H13,6)+COUNTIF(H4:H13,7)</f>
        <v>1</v>
      </c>
      <c r="I25" s="60"/>
      <c r="J25" s="61"/>
      <c r="K25" s="62">
        <f>COUNTIF(K4:K13,5)+COUNTIF(K4:K13,6)+COUNTIF(K4:K13,7)</f>
        <v>2</v>
      </c>
      <c r="L25" s="60"/>
      <c r="M25" s="61"/>
      <c r="N25" s="62">
        <f>COUNTIF(N4:N13,5)+COUNTIF(N4:N13,6)+COUNTIF(N4:N13,7)</f>
        <v>0</v>
      </c>
      <c r="O25" s="60"/>
      <c r="P25" s="61"/>
      <c r="Q25" s="62">
        <f>COUNTIF(Q4:Q13,5)+COUNTIF(Q4:Q13,6)+COUNTIF(Q4:Q13,7)</f>
        <v>1</v>
      </c>
      <c r="R25" s="60"/>
      <c r="S25" s="61"/>
      <c r="T25" s="62">
        <f>COUNTIF(T4:T13,5)+COUNTIF(T4:T13,6)+COUNTIF(T4:T13,7)</f>
        <v>0</v>
      </c>
      <c r="U25" s="60"/>
      <c r="V25" s="61"/>
      <c r="W25" s="62">
        <f>COUNTIF(W4:W13,5)+COUNTIF(W4:W13,6)+COUNTIF(W4:W13,7)</f>
        <v>0</v>
      </c>
      <c r="X25" s="60"/>
      <c r="Y25" s="61"/>
      <c r="Z25" s="62">
        <f>COUNTIF(Z4:Z13,5)+COUNTIF(Z4:Z13,6)+COUNTIF(Z4:Z13,7)</f>
        <v>1</v>
      </c>
      <c r="AA25" s="60"/>
      <c r="AB25" s="61"/>
      <c r="AC25" s="62">
        <f>COUNTIF(AC4:AC13,5)+COUNTIF(AC4:AC13,6)+COUNTIF(AC4:AC13,7)</f>
        <v>1</v>
      </c>
      <c r="AD25" s="60"/>
      <c r="AE25" s="61"/>
      <c r="AF25" s="62">
        <f>COUNTIF(AF4:AF13,5)+COUNTIF(AF4:AF13,6)+COUNTIF(AF4:AF13,7)</f>
        <v>0</v>
      </c>
      <c r="AG25" s="60"/>
      <c r="AH25" s="61"/>
      <c r="AI25" s="62">
        <f>COUNTIF(AI4:AI13,5)+COUNTIF(AI4:AI13,6)+COUNTIF(AI4:AI13,7)</f>
        <v>1</v>
      </c>
      <c r="AJ25" s="60"/>
      <c r="AK25" s="61"/>
      <c r="AL25" s="62">
        <f>COUNTIF(AL4:AL13,5)+COUNTIF(AL4:AL13,6)+COUNTIF(AL4:AL13,7)</f>
        <v>1</v>
      </c>
      <c r="AM25" s="60"/>
      <c r="AN25" s="61"/>
      <c r="AO25" s="62">
        <f>COUNTIF(AO4:AO13,5)+COUNTIF(AO4:AO13,6)+COUNTIF(AO4:AO13,7)</f>
        <v>1</v>
      </c>
      <c r="AP25" s="60"/>
      <c r="AQ25" s="61"/>
      <c r="AR25" s="62">
        <f>COUNTIF(AR4:AR13,5)+COUNTIF(AR4:AR13,6)+COUNTIF(AR4:AR13,7)</f>
        <v>0</v>
      </c>
      <c r="AS25" s="60"/>
      <c r="AT25" s="61"/>
      <c r="AU25" s="62">
        <f>COUNTIF(AU4:AU13,5)+COUNTIF(AU4:AU13,6)+COUNTIF(AU4:AU13,7)</f>
        <v>1</v>
      </c>
      <c r="AV25" s="60"/>
      <c r="AW25" s="61"/>
      <c r="AX25" s="62">
        <f>COUNTIF(AX4:AX13,5)+COUNTIF(AX4:AX13,6)+COUNTIF(AX4:AX13,7)</f>
        <v>1</v>
      </c>
      <c r="AY25" s="60"/>
      <c r="AZ25" s="61"/>
      <c r="BA25" s="62">
        <f>COUNTIF(BA4:BA13,5)+COUNTIF(BA4:BA13,6)+COUNTIF(BA4:BA13,7)</f>
        <v>1</v>
      </c>
      <c r="BB25" s="60"/>
      <c r="BC25" s="61"/>
      <c r="BD25" s="62">
        <f>COUNTIF(BD4:BD13,5)+COUNTIF(BD4:BD13,6)+COUNTIF(BD4:BD13,7)</f>
        <v>0</v>
      </c>
    </row>
    <row r="26" spans="1:56" x14ac:dyDescent="0.25">
      <c r="E26" s="6" t="s">
        <v>246</v>
      </c>
      <c r="F26" s="146">
        <f>AVERAGE(H26:AX26)</f>
        <v>8.6</v>
      </c>
      <c r="G26" s="144">
        <f>_xlfn.STDEV.S(H26:AX26)</f>
        <v>0.50709255283710997</v>
      </c>
      <c r="H26" s="42">
        <f>COUNT(H4:H13)</f>
        <v>8</v>
      </c>
      <c r="I26" s="55"/>
      <c r="J26" s="55"/>
      <c r="K26" s="42">
        <f>COUNT(K4:K13)</f>
        <v>9</v>
      </c>
      <c r="L26" s="55"/>
      <c r="M26" s="55"/>
      <c r="N26" s="42">
        <f>COUNT(N4:N13)</f>
        <v>8</v>
      </c>
      <c r="O26" s="55"/>
      <c r="P26" s="55"/>
      <c r="Q26" s="42">
        <f>COUNT(Q4:Q13)</f>
        <v>9</v>
      </c>
      <c r="R26" s="55"/>
      <c r="S26" s="55"/>
      <c r="T26" s="42">
        <f>COUNT(T4:T13)</f>
        <v>9</v>
      </c>
      <c r="U26" s="55"/>
      <c r="V26" s="55"/>
      <c r="W26" s="42">
        <f>COUNT(W4:W13)</f>
        <v>9</v>
      </c>
      <c r="X26" s="55"/>
      <c r="Y26" s="55"/>
      <c r="Z26" s="42">
        <f>COUNT(Z4:Z13)</f>
        <v>9</v>
      </c>
      <c r="AA26" s="55"/>
      <c r="AB26" s="55"/>
      <c r="AC26" s="42">
        <f>COUNT(AC4:AC13)</f>
        <v>9</v>
      </c>
      <c r="AD26" s="55"/>
      <c r="AE26" s="55"/>
      <c r="AF26" s="42">
        <f>COUNT(AF4:AF13)</f>
        <v>9</v>
      </c>
      <c r="AG26" s="55"/>
      <c r="AH26" s="55"/>
      <c r="AI26" s="42">
        <f>COUNT(AI4:AI13)</f>
        <v>9</v>
      </c>
      <c r="AJ26" s="55"/>
      <c r="AK26" s="55"/>
      <c r="AL26" s="42">
        <f>COUNT(AL4:AL13)</f>
        <v>8</v>
      </c>
      <c r="AM26" s="55"/>
      <c r="AN26" s="55"/>
      <c r="AO26" s="42">
        <f>COUNT(AO4:AO13)</f>
        <v>8</v>
      </c>
      <c r="AP26" s="55"/>
      <c r="AQ26" s="55"/>
      <c r="AR26" s="42">
        <f>COUNT(AR4:AR13)</f>
        <v>8</v>
      </c>
      <c r="AS26" s="55"/>
      <c r="AT26" s="55"/>
      <c r="AU26" s="42">
        <f>COUNT(AU4:AU13)</f>
        <v>8</v>
      </c>
      <c r="AV26" s="55"/>
      <c r="AW26" s="55"/>
      <c r="AX26" s="42">
        <f>COUNT(AX4:AX13)</f>
        <v>9</v>
      </c>
      <c r="AY26" s="55"/>
      <c r="AZ26" s="55"/>
      <c r="BA26" s="42">
        <f>COUNT(BA4:BA13)</f>
        <v>9</v>
      </c>
      <c r="BB26" s="55"/>
      <c r="BC26" s="55"/>
      <c r="BD26" s="42">
        <f>COUNT(BD4:BD13)</f>
        <v>6</v>
      </c>
    </row>
    <row r="27" spans="1:56" x14ac:dyDescent="0.25">
      <c r="E27" s="6" t="s">
        <v>97</v>
      </c>
      <c r="G27" s="55"/>
      <c r="H27" s="42">
        <f>SUM(H4:H13)</f>
        <v>23</v>
      </c>
      <c r="I27" s="55"/>
      <c r="J27" s="55"/>
      <c r="K27" s="42">
        <f>SUM(K4:K13)</f>
        <v>29</v>
      </c>
      <c r="L27" s="55"/>
      <c r="M27" s="55"/>
      <c r="N27" s="42">
        <f>SUM(N4:N13)</f>
        <v>21</v>
      </c>
      <c r="O27" s="55"/>
      <c r="P27" s="55"/>
      <c r="Q27" s="42">
        <f>SUM(Q4:Q13)</f>
        <v>23</v>
      </c>
      <c r="R27" s="55"/>
      <c r="S27" s="55"/>
      <c r="T27" s="42">
        <f>SUM(T4:T13)</f>
        <v>25</v>
      </c>
      <c r="U27" s="55"/>
      <c r="V27" s="55"/>
      <c r="W27" s="42">
        <f>SUM(W4:W13)</f>
        <v>26</v>
      </c>
      <c r="X27" s="55"/>
      <c r="Y27" s="55"/>
      <c r="Z27" s="42">
        <f>SUM(Z4:Z13)</f>
        <v>27</v>
      </c>
      <c r="AA27" s="55"/>
      <c r="AB27" s="55"/>
      <c r="AC27" s="42">
        <f>SUM(AC4:AC13)</f>
        <v>29</v>
      </c>
      <c r="AD27" s="55"/>
      <c r="AE27" s="55"/>
      <c r="AF27" s="42">
        <f>SUM(AF4:AF13)</f>
        <v>21</v>
      </c>
      <c r="AG27" s="55"/>
      <c r="AH27" s="55"/>
      <c r="AI27" s="42">
        <f>SUM(AI4:AI13)</f>
        <v>30</v>
      </c>
      <c r="AJ27" s="55"/>
      <c r="AK27" s="55"/>
      <c r="AL27" s="42">
        <f>SUM(AL4:AL13)</f>
        <v>26</v>
      </c>
      <c r="AM27" s="55"/>
      <c r="AN27" s="55"/>
      <c r="AO27" s="42">
        <f>SUM(AO4:AO13)</f>
        <v>24</v>
      </c>
      <c r="AP27" s="55"/>
      <c r="AQ27" s="55"/>
      <c r="AR27" s="42">
        <f>SUM(AR4:AR13)</f>
        <v>20</v>
      </c>
      <c r="AS27" s="55"/>
      <c r="AT27" s="55"/>
      <c r="AU27" s="42">
        <f>SUM(AU4:AU13)</f>
        <v>24</v>
      </c>
      <c r="AV27" s="55"/>
      <c r="AW27" s="55"/>
      <c r="AX27" s="42">
        <f>SUM(AX4:AX13)</f>
        <v>25</v>
      </c>
      <c r="AY27" s="55"/>
      <c r="AZ27" s="55"/>
      <c r="BA27" s="42">
        <f>SUM(BA4:BA13)</f>
        <v>26</v>
      </c>
      <c r="BB27" s="55"/>
      <c r="BC27" s="55"/>
      <c r="BD27" s="42">
        <f>SUM(BD4:BD13)</f>
        <v>15</v>
      </c>
    </row>
    <row r="28" spans="1:56" x14ac:dyDescent="0.25">
      <c r="E28" s="6" t="s">
        <v>239</v>
      </c>
      <c r="G28" s="55"/>
      <c r="H28" s="42">
        <f>H27/H26</f>
        <v>2.875</v>
      </c>
      <c r="I28" s="55"/>
      <c r="J28" s="55"/>
      <c r="K28" s="42">
        <f>K27/K26</f>
        <v>3.2222222222222223</v>
      </c>
      <c r="L28" s="55"/>
      <c r="M28" s="55"/>
      <c r="N28" s="42">
        <f>N27/N26</f>
        <v>2.625</v>
      </c>
      <c r="O28" s="55"/>
      <c r="P28" s="55"/>
      <c r="Q28" s="42">
        <f>Q27/Q26</f>
        <v>2.5555555555555554</v>
      </c>
      <c r="R28" s="55"/>
      <c r="S28" s="55"/>
      <c r="T28" s="42">
        <f>T27/T26</f>
        <v>2.7777777777777777</v>
      </c>
      <c r="U28" s="55"/>
      <c r="V28" s="55"/>
      <c r="W28" s="42">
        <f>W27/W26</f>
        <v>2.8888888888888888</v>
      </c>
      <c r="X28" s="55"/>
      <c r="Y28" s="55"/>
      <c r="Z28" s="42">
        <f>Z27/Z26</f>
        <v>3</v>
      </c>
      <c r="AA28" s="55"/>
      <c r="AB28" s="55"/>
      <c r="AC28" s="42">
        <f>AC27/AC26</f>
        <v>3.2222222222222223</v>
      </c>
      <c r="AD28" s="55"/>
      <c r="AE28" s="55"/>
      <c r="AF28" s="42">
        <f>AF27/AF26</f>
        <v>2.3333333333333335</v>
      </c>
      <c r="AG28" s="55"/>
      <c r="AH28" s="55"/>
      <c r="AI28" s="42">
        <f>AI27/AI26</f>
        <v>3.3333333333333335</v>
      </c>
      <c r="AJ28" s="55"/>
      <c r="AK28" s="55"/>
      <c r="AL28" s="42">
        <f>AL27/AL26</f>
        <v>3.25</v>
      </c>
      <c r="AM28" s="55"/>
      <c r="AN28" s="55"/>
      <c r="AO28" s="42">
        <f>AO27/AO26</f>
        <v>3</v>
      </c>
      <c r="AP28" s="55"/>
      <c r="AQ28" s="55"/>
      <c r="AR28" s="42">
        <f>AR27/AR26</f>
        <v>2.5</v>
      </c>
      <c r="AS28" s="55"/>
      <c r="AT28" s="55"/>
      <c r="AU28" s="42">
        <f>AU27/AU26</f>
        <v>3</v>
      </c>
      <c r="AV28" s="55"/>
      <c r="AW28" s="55"/>
      <c r="AX28" s="42">
        <f>AX27/AX26</f>
        <v>2.7777777777777777</v>
      </c>
      <c r="AY28" s="55"/>
      <c r="AZ28" s="55"/>
      <c r="BA28" s="42">
        <f>BA27/BA26</f>
        <v>2.8888888888888888</v>
      </c>
      <c r="BB28" s="55"/>
      <c r="BC28" s="55"/>
      <c r="BD28" s="42">
        <f>BD27/BD26</f>
        <v>2.5</v>
      </c>
    </row>
    <row r="29" spans="1:56" x14ac:dyDescent="0.25">
      <c r="G29" s="42" t="s">
        <v>247</v>
      </c>
      <c r="H29" s="42" t="s">
        <v>248</v>
      </c>
    </row>
    <row r="30" spans="1:56" x14ac:dyDescent="0.25">
      <c r="D30" s="19" t="s">
        <v>95</v>
      </c>
      <c r="E30" s="6" t="s">
        <v>63</v>
      </c>
      <c r="F30" s="42">
        <f>AVERAGE(F23:AX23)</f>
        <v>3.4666666666666668</v>
      </c>
      <c r="G30" s="42">
        <f>BA23</f>
        <v>4</v>
      </c>
      <c r="H30" s="42">
        <f>BD23</f>
        <v>3</v>
      </c>
    </row>
    <row r="31" spans="1:56" x14ac:dyDescent="0.25">
      <c r="E31" s="6" t="s">
        <v>64</v>
      </c>
      <c r="F31" s="145">
        <f t="shared" ref="F31:F32" si="0">AVERAGE(F24:AX24)</f>
        <v>4.4000000000000004</v>
      </c>
      <c r="G31" s="42">
        <f t="shared" ref="G31:G32" si="1">BA24</f>
        <v>4</v>
      </c>
      <c r="H31" s="42">
        <f t="shared" ref="H31:H32" si="2">BD24</f>
        <v>3</v>
      </c>
    </row>
    <row r="32" spans="1:56" x14ac:dyDescent="0.25">
      <c r="E32" s="6" t="s">
        <v>65</v>
      </c>
      <c r="F32" s="42">
        <f t="shared" si="0"/>
        <v>0.73333333333333328</v>
      </c>
      <c r="G32" s="42">
        <f t="shared" si="1"/>
        <v>1</v>
      </c>
      <c r="H32" s="42">
        <f t="shared" si="2"/>
        <v>0</v>
      </c>
    </row>
    <row r="34" spans="4:6" x14ac:dyDescent="0.25">
      <c r="D34" s="19" t="s">
        <v>96</v>
      </c>
      <c r="E34" s="6" t="s">
        <v>63</v>
      </c>
      <c r="F34" s="42">
        <f>_xlfn.STDEV.S(F23:AX23)</f>
        <v>1.1254628677422751</v>
      </c>
    </row>
    <row r="35" spans="4:6" x14ac:dyDescent="0.25">
      <c r="E35" s="6" t="s">
        <v>64</v>
      </c>
      <c r="F35" s="42">
        <f t="shared" ref="F35:F36" si="3">_xlfn.STDEV.S(F24:AX24)</f>
        <v>1.1832159566199238</v>
      </c>
    </row>
    <row r="36" spans="4:6" x14ac:dyDescent="0.25">
      <c r="E36" s="6" t="s">
        <v>65</v>
      </c>
      <c r="F36" s="42">
        <f t="shared" si="3"/>
        <v>0.59361683970466372</v>
      </c>
    </row>
    <row r="39" spans="4:6" x14ac:dyDescent="0.25">
      <c r="F39"/>
    </row>
  </sheetData>
  <mergeCells count="22">
    <mergeCell ref="A9:A10"/>
    <mergeCell ref="B9:B10"/>
    <mergeCell ref="I2:K2"/>
    <mergeCell ref="AM2:AO2"/>
    <mergeCell ref="AP2:AR2"/>
    <mergeCell ref="F2:H2"/>
    <mergeCell ref="C4:C6"/>
    <mergeCell ref="L2:N2"/>
    <mergeCell ref="O2:Q2"/>
    <mergeCell ref="R2:T2"/>
    <mergeCell ref="U2:W2"/>
    <mergeCell ref="X2:Z2"/>
    <mergeCell ref="AA2:AC2"/>
    <mergeCell ref="AD2:AF2"/>
    <mergeCell ref="AG2:AI2"/>
    <mergeCell ref="AJ2:AL2"/>
    <mergeCell ref="BB2:BD2"/>
    <mergeCell ref="AY2:BA2"/>
    <mergeCell ref="AV2:AX2"/>
    <mergeCell ref="B4:B7"/>
    <mergeCell ref="A4:A7"/>
    <mergeCell ref="AS2:AU2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AP13"/>
  <sheetViews>
    <sheetView workbookViewId="0">
      <selection activeCell="AM5" sqref="AM5"/>
    </sheetView>
  </sheetViews>
  <sheetFormatPr baseColWidth="10" defaultRowHeight="15" x14ac:dyDescent="0.25"/>
  <cols>
    <col min="2" max="2" width="12.85546875" customWidth="1"/>
    <col min="3" max="16" width="5.7109375" customWidth="1"/>
    <col min="18" max="18" width="3.7109375" hidden="1" customWidth="1"/>
    <col min="19" max="19" width="0" hidden="1" customWidth="1"/>
    <col min="20" max="20" width="7" hidden="1" customWidth="1"/>
    <col min="21" max="22" width="0" hidden="1" customWidth="1"/>
    <col min="24" max="40" width="5.7109375" customWidth="1"/>
    <col min="42" max="42" width="8.28515625" hidden="1" customWidth="1"/>
  </cols>
  <sheetData>
    <row r="4" spans="2:42" ht="15.75" thickBot="1" x14ac:dyDescent="0.3">
      <c r="B4" s="72" t="s">
        <v>130</v>
      </c>
      <c r="W4" s="72" t="s">
        <v>249</v>
      </c>
    </row>
    <row r="5" spans="2:42" ht="120" x14ac:dyDescent="0.25">
      <c r="B5" s="69" t="s">
        <v>129</v>
      </c>
      <c r="C5" s="66" t="s">
        <v>115</v>
      </c>
      <c r="D5" s="66" t="s">
        <v>116</v>
      </c>
      <c r="E5" s="66" t="s">
        <v>117</v>
      </c>
      <c r="F5" s="66" t="s">
        <v>118</v>
      </c>
      <c r="G5" s="66" t="s">
        <v>119</v>
      </c>
      <c r="H5" s="66" t="s">
        <v>120</v>
      </c>
      <c r="I5" s="66" t="s">
        <v>121</v>
      </c>
      <c r="J5" s="66" t="s">
        <v>122</v>
      </c>
      <c r="K5" s="66" t="s">
        <v>123</v>
      </c>
      <c r="L5" s="66" t="s">
        <v>124</v>
      </c>
      <c r="M5" s="66" t="s">
        <v>125</v>
      </c>
      <c r="N5" s="66" t="s">
        <v>126</v>
      </c>
      <c r="O5" s="67" t="s">
        <v>275</v>
      </c>
      <c r="P5" s="68" t="s">
        <v>263</v>
      </c>
      <c r="R5" s="65" t="s">
        <v>140</v>
      </c>
      <c r="T5" s="69" t="s">
        <v>131</v>
      </c>
      <c r="W5" s="69" t="s">
        <v>129</v>
      </c>
      <c r="X5" s="66" t="s">
        <v>42</v>
      </c>
      <c r="Y5" s="66" t="s">
        <v>43</v>
      </c>
      <c r="Z5" s="66" t="s">
        <v>44</v>
      </c>
      <c r="AA5" s="66" t="s">
        <v>45</v>
      </c>
      <c r="AB5" s="66" t="s">
        <v>46</v>
      </c>
      <c r="AC5" s="66" t="s">
        <v>47</v>
      </c>
      <c r="AD5" s="66" t="s">
        <v>48</v>
      </c>
      <c r="AE5" s="66" t="s">
        <v>49</v>
      </c>
      <c r="AF5" s="66" t="s">
        <v>50</v>
      </c>
      <c r="AG5" s="66" t="s">
        <v>51</v>
      </c>
      <c r="AH5" s="66" t="s">
        <v>52</v>
      </c>
      <c r="AI5" s="66" t="s">
        <v>53</v>
      </c>
      <c r="AJ5" s="66" t="s">
        <v>54</v>
      </c>
      <c r="AK5" s="66" t="s">
        <v>55</v>
      </c>
      <c r="AL5" s="66" t="s">
        <v>56</v>
      </c>
      <c r="AM5" s="67" t="s">
        <v>275</v>
      </c>
      <c r="AN5" s="68" t="s">
        <v>263</v>
      </c>
      <c r="AP5" s="69" t="s">
        <v>131</v>
      </c>
    </row>
    <row r="6" spans="2:42" x14ac:dyDescent="0.25">
      <c r="B6" t="s">
        <v>139</v>
      </c>
      <c r="C6">
        <f>COUNTIF('Gefährdungsbeurteilung Servo'!$H$4:$H$13,Diagramme!$R6)</f>
        <v>0</v>
      </c>
      <c r="D6">
        <f>COUNTIF('Gefährdungsbeurteilung Servo'!$K$4:$K$13,Diagramme!$R6)</f>
        <v>0</v>
      </c>
      <c r="E6">
        <v>1</v>
      </c>
      <c r="F6">
        <v>1</v>
      </c>
      <c r="G6">
        <v>1</v>
      </c>
      <c r="H6">
        <v>1</v>
      </c>
      <c r="I6">
        <v>3</v>
      </c>
      <c r="J6">
        <f>COUNTIF('Gefährdungsbeurteilung Servo'!$AC$4:$AC$13,Diagramme!$R6)</f>
        <v>0</v>
      </c>
      <c r="K6">
        <f>COUNTIF('Gefährdungsbeurteilung Servo'!$AF$4:$AF$13,Diagramme!$R6)</f>
        <v>0</v>
      </c>
      <c r="L6">
        <v>1</v>
      </c>
      <c r="M6">
        <f>COUNTIF('Gefährdungsbeurteilung Servo'!$AL$4:$AL$13,Diagramme!$R6)</f>
        <v>0</v>
      </c>
      <c r="N6">
        <v>1</v>
      </c>
      <c r="O6">
        <f>COUNTIF('Gefährdungsbeurteilung Servo'!$AR$4:$AR$13,Diagramme!$R6)</f>
        <v>0</v>
      </c>
      <c r="P6">
        <f>COUNTIF('Gefährdungsbeurteilung Servo'!$AU$4:$AU$13,Diagramme!$R6)</f>
        <v>0</v>
      </c>
      <c r="R6">
        <v>0</v>
      </c>
      <c r="S6" t="s">
        <v>141</v>
      </c>
      <c r="T6">
        <f t="shared" ref="T6:T13" si="0">SUM(C6:N6)/12</f>
        <v>0.75</v>
      </c>
      <c r="W6" t="s">
        <v>139</v>
      </c>
      <c r="X6">
        <v>1</v>
      </c>
      <c r="Y6">
        <f>COUNTIF('Gefährdungsbeurteilung Motor'!$K$4:$K$13,Diagramme!$R6)</f>
        <v>0</v>
      </c>
      <c r="Z6">
        <v>1</v>
      </c>
      <c r="AA6">
        <f>COUNTIF('Gefährdungsbeurteilung Motor'!$Q$4:$Q$13,Diagramme!$R6)</f>
        <v>0</v>
      </c>
      <c r="AB6">
        <f>COUNTIF('Gefährdungsbeurteilung Motor'!$T$4:$T$13,Diagramme!$R6)</f>
        <v>0</v>
      </c>
      <c r="AC6">
        <f>COUNTIF('Gefährdungsbeurteilung Motor'!$W$4:$W$13,Diagramme!$R6)</f>
        <v>0</v>
      </c>
      <c r="AD6">
        <f>COUNTIF('Gefährdungsbeurteilung Motor'!$Z$4:$Z$13,Diagramme!$R6)</f>
        <v>0</v>
      </c>
      <c r="AE6">
        <f>COUNTIF('Gefährdungsbeurteilung Motor'!$AC$4:$AC$13,Diagramme!$R6)</f>
        <v>0</v>
      </c>
      <c r="AF6">
        <f>COUNTIF('Gefährdungsbeurteilung Motor'!$AF$4:$AF$13,Diagramme!$R6)</f>
        <v>0</v>
      </c>
      <c r="AG6">
        <f>COUNTIF('Gefährdungsbeurteilung Motor'!$AI$4:$AI$13,Diagramme!$R6)</f>
        <v>0</v>
      </c>
      <c r="AH6">
        <v>1</v>
      </c>
      <c r="AI6">
        <v>1</v>
      </c>
      <c r="AJ6">
        <v>1</v>
      </c>
      <c r="AK6">
        <v>1</v>
      </c>
      <c r="AL6">
        <f>COUNTIF('Gefährdungsbeurteilung Motor'!$AX$4:$AX$13,Diagramme!$R6)</f>
        <v>0</v>
      </c>
      <c r="AM6">
        <f>COUNTIF('Gefährdungsbeurteilung Motor'!$BA$4:$BA$13,Diagramme!$R6)</f>
        <v>0</v>
      </c>
      <c r="AN6">
        <v>3</v>
      </c>
      <c r="AP6">
        <f t="shared" ref="AP6:AP13" si="1">SUM(X6:AL6)/12</f>
        <v>0.5</v>
      </c>
    </row>
    <row r="7" spans="2:42" x14ac:dyDescent="0.25">
      <c r="B7" t="s">
        <v>132</v>
      </c>
      <c r="C7">
        <f>COUNTIF('Gefährdungsbeurteilung Servo'!$H$4:$H$13,Diagramme!$R7)</f>
        <v>0</v>
      </c>
      <c r="D7">
        <f>COUNTIF('Gefährdungsbeurteilung Servo'!$K$4:$K$13,Diagramme!$R7)</f>
        <v>3</v>
      </c>
      <c r="E7">
        <f>COUNTIF('Gefährdungsbeurteilung Servo'!$N$4:$N$13,Diagramme!$R7)</f>
        <v>1</v>
      </c>
      <c r="F7">
        <f>COUNTIF('Gefährdungsbeurteilung Servo'!$Q$4:$Q$13,Diagramme!$R7)</f>
        <v>0</v>
      </c>
      <c r="G7">
        <f>COUNTIF('Gefährdungsbeurteilung Servo'!$T$4:$T$13,Diagramme!$R7)</f>
        <v>0</v>
      </c>
      <c r="H7">
        <f>COUNTIF('Gefährdungsbeurteilung Servo'!$W$4:$W$13,Diagramme!$R7)</f>
        <v>2</v>
      </c>
      <c r="I7">
        <f>COUNTIF('Gefährdungsbeurteilung Servo'!$Z$4:$Z$13,Diagramme!$R7)</f>
        <v>1</v>
      </c>
      <c r="J7">
        <f>COUNTIF('Gefährdungsbeurteilung Servo'!$AC$4:$AC$13,Diagramme!$R7)</f>
        <v>2</v>
      </c>
      <c r="K7">
        <f>COUNTIF('Gefährdungsbeurteilung Servo'!$AF$4:$AF$13,Diagramme!$R7)</f>
        <v>2</v>
      </c>
      <c r="L7">
        <f>COUNTIF('Gefährdungsbeurteilung Servo'!$AI$4:$AI$13,Diagramme!$R7)</f>
        <v>1</v>
      </c>
      <c r="M7">
        <f>COUNTIF('Gefährdungsbeurteilung Servo'!$AL$4:$AL$13,Diagramme!$R7)</f>
        <v>0</v>
      </c>
      <c r="N7">
        <f>COUNTIF('Gefährdungsbeurteilung Servo'!$AO$4:$AO$13,Diagramme!$R7)</f>
        <v>0</v>
      </c>
      <c r="O7">
        <f>COUNTIF('Gefährdungsbeurteilung Servo'!$AR$4:$AR$13,Diagramme!$R7)</f>
        <v>1</v>
      </c>
      <c r="P7">
        <f>COUNTIF('Gefährdungsbeurteilung Servo'!$AU$4:$AU$13,Diagramme!$R7)</f>
        <v>2</v>
      </c>
      <c r="R7">
        <v>1</v>
      </c>
      <c r="T7">
        <f t="shared" si="0"/>
        <v>1</v>
      </c>
      <c r="W7" t="s">
        <v>132</v>
      </c>
      <c r="X7">
        <f>COUNTIF('Gefährdungsbeurteilung Motor'!$H$4:$H$13,Diagramme!$R7)</f>
        <v>0</v>
      </c>
      <c r="Y7">
        <f>COUNTIF('Gefährdungsbeurteilung Motor'!$K$4:$K$13,Diagramme!$R7)</f>
        <v>1</v>
      </c>
      <c r="Z7">
        <f>COUNTIF('Gefährdungsbeurteilung Motor'!$N$4:$N$13,Diagramme!$R7)</f>
        <v>1</v>
      </c>
      <c r="AA7">
        <f>COUNTIF('Gefährdungsbeurteilung Motor'!$Q$4:$Q$13,Diagramme!$R7)</f>
        <v>2</v>
      </c>
      <c r="AB7">
        <f>COUNTIF('Gefährdungsbeurteilung Motor'!$T$4:$T$13,Diagramme!$R7)</f>
        <v>1</v>
      </c>
      <c r="AC7">
        <f>COUNTIF('Gefährdungsbeurteilung Motor'!$W$4:$W$13,Diagramme!$R7)</f>
        <v>0</v>
      </c>
      <c r="AD7">
        <f>COUNTIF('Gefährdungsbeurteilung Motor'!$Z$4:$Z$13,Diagramme!$R7)</f>
        <v>1</v>
      </c>
      <c r="AE7">
        <f>COUNTIF('Gefährdungsbeurteilung Motor'!$AC$4:$AC$13,Diagramme!$R7)</f>
        <v>1</v>
      </c>
      <c r="AF7">
        <f>COUNTIF('Gefährdungsbeurteilung Motor'!$AF$4:$AF$13,Diagramme!$R7)</f>
        <v>2</v>
      </c>
      <c r="AG7">
        <f>COUNTIF('Gefährdungsbeurteilung Motor'!$AI$4:$AI$13,Diagramme!$R7)</f>
        <v>0</v>
      </c>
      <c r="AH7">
        <f>COUNTIF('Gefährdungsbeurteilung Motor'!$AL$4:$AL$13,Diagramme!$R7)</f>
        <v>0</v>
      </c>
      <c r="AI7">
        <f>COUNTIF('Gefährdungsbeurteilung Motor'!$AO$4:$AO$13,Diagramme!$R7)</f>
        <v>1</v>
      </c>
      <c r="AJ7">
        <f>COUNTIF('Gefährdungsbeurteilung Motor'!$AR$4:$AR$13,Diagramme!$R7)</f>
        <v>1</v>
      </c>
      <c r="AK7">
        <f>COUNTIF('Gefährdungsbeurteilung Motor'!$AU$4:$AU$13,Diagramme!$R7)</f>
        <v>1</v>
      </c>
      <c r="AL7">
        <f>COUNTIF('Gefährdungsbeurteilung Motor'!$AX$4:$AX$13,Diagramme!$R7)</f>
        <v>2</v>
      </c>
      <c r="AM7">
        <f>COUNTIF('Gefährdungsbeurteilung Motor'!$BA$4:$BA$13,Diagramme!$R7)</f>
        <v>0</v>
      </c>
      <c r="AN7">
        <f>COUNTIF('Gefährdungsbeurteilung Motor'!$BD$4:$BD$13,Diagramme!$R7)</f>
        <v>2</v>
      </c>
      <c r="AP7">
        <f t="shared" si="1"/>
        <v>1.1666666666666667</v>
      </c>
    </row>
    <row r="8" spans="2:42" x14ac:dyDescent="0.25">
      <c r="B8" t="s">
        <v>133</v>
      </c>
      <c r="C8">
        <f>COUNTIF('Gefährdungsbeurteilung Servo'!$H$4:$H$13,Diagramme!$R8)</f>
        <v>2</v>
      </c>
      <c r="D8">
        <f>COUNTIF('Gefährdungsbeurteilung Servo'!$K$4:$K$13,Diagramme!$R8)</f>
        <v>0</v>
      </c>
      <c r="E8">
        <f>COUNTIF('Gefährdungsbeurteilung Servo'!$N$4:$N$13,Diagramme!$R8)</f>
        <v>1</v>
      </c>
      <c r="F8">
        <f>COUNTIF('Gefährdungsbeurteilung Servo'!$Q$4:$Q$13,Diagramme!$R8)</f>
        <v>2</v>
      </c>
      <c r="G8">
        <f>COUNTIF('Gefährdungsbeurteilung Servo'!$T$4:$T$13,Diagramme!$R8)</f>
        <v>2</v>
      </c>
      <c r="H8">
        <f>COUNTIF('Gefährdungsbeurteilung Servo'!$W$4:$W$13,Diagramme!$R8)</f>
        <v>2</v>
      </c>
      <c r="I8">
        <f>COUNTIF('Gefährdungsbeurteilung Servo'!$Z$4:$Z$13,Diagramme!$R8)</f>
        <v>1</v>
      </c>
      <c r="J8">
        <f>COUNTIF('Gefährdungsbeurteilung Servo'!$AC$4:$AC$13,Diagramme!$R8)</f>
        <v>0</v>
      </c>
      <c r="K8">
        <f>COUNTIF('Gefährdungsbeurteilung Servo'!$AF$4:$AF$13,Diagramme!$R8)</f>
        <v>1</v>
      </c>
      <c r="L8">
        <f>COUNTIF('Gefährdungsbeurteilung Servo'!$AI$4:$AI$13,Diagramme!$R8)</f>
        <v>1</v>
      </c>
      <c r="M8">
        <f>COUNTIF('Gefährdungsbeurteilung Servo'!$AL$4:$AL$13,Diagramme!$R8)</f>
        <v>2</v>
      </c>
      <c r="N8">
        <f>COUNTIF('Gefährdungsbeurteilung Servo'!$AO$4:$AO$13,Diagramme!$R8)</f>
        <v>2</v>
      </c>
      <c r="O8">
        <f>COUNTIF('Gefährdungsbeurteilung Servo'!$AR$4:$AR$13,Diagramme!$R8)</f>
        <v>2</v>
      </c>
      <c r="P8">
        <f>COUNTIF('Gefährdungsbeurteilung Servo'!$AU$4:$AU$13,Diagramme!$R8)</f>
        <v>1</v>
      </c>
      <c r="R8">
        <v>2</v>
      </c>
      <c r="T8">
        <f t="shared" si="0"/>
        <v>1.3333333333333333</v>
      </c>
      <c r="W8" t="s">
        <v>133</v>
      </c>
      <c r="X8">
        <f>COUNTIF('Gefährdungsbeurteilung Motor'!$H$4:$H$13,Diagramme!$R8)</f>
        <v>4</v>
      </c>
      <c r="Y8">
        <f>COUNTIF('Gefährdungsbeurteilung Motor'!$K$4:$K$13,Diagramme!$R8)</f>
        <v>2</v>
      </c>
      <c r="Z8">
        <f>COUNTIF('Gefährdungsbeurteilung Motor'!$N$4:$N$13,Diagramme!$R8)</f>
        <v>3</v>
      </c>
      <c r="AA8">
        <f>COUNTIF('Gefährdungsbeurteilung Motor'!$Q$4:$Q$13,Diagramme!$R8)</f>
        <v>3</v>
      </c>
      <c r="AB8">
        <f>COUNTIF('Gefährdungsbeurteilung Motor'!$T$4:$T$13,Diagramme!$R8)</f>
        <v>3</v>
      </c>
      <c r="AC8">
        <f>COUNTIF('Gefährdungsbeurteilung Motor'!$W$4:$W$13,Diagramme!$R8)</f>
        <v>3</v>
      </c>
      <c r="AD8">
        <f>COUNTIF('Gefährdungsbeurteilung Motor'!$Z$4:$Z$13,Diagramme!$R8)</f>
        <v>2</v>
      </c>
      <c r="AE8">
        <f>COUNTIF('Gefährdungsbeurteilung Motor'!$AC$4:$AC$13,Diagramme!$R8)</f>
        <v>0</v>
      </c>
      <c r="AF8">
        <f>COUNTIF('Gefährdungsbeurteilung Motor'!$AF$4:$AF$13,Diagramme!$R8)</f>
        <v>3</v>
      </c>
      <c r="AG8">
        <f>COUNTIF('Gefährdungsbeurteilung Motor'!$AI$4:$AI$13,Diagramme!$R8)</f>
        <v>2</v>
      </c>
      <c r="AH8">
        <f>COUNTIF('Gefährdungsbeurteilung Motor'!$AL$4:$AL$13,Diagramme!$R8)</f>
        <v>3</v>
      </c>
      <c r="AI8">
        <f>COUNTIF('Gefährdungsbeurteilung Motor'!$AO$4:$AO$13,Diagramme!$R8)</f>
        <v>2</v>
      </c>
      <c r="AJ8">
        <f>COUNTIF('Gefährdungsbeurteilung Motor'!$AR$4:$AR$13,Diagramme!$R8)</f>
        <v>4</v>
      </c>
      <c r="AK8">
        <f>COUNTIF('Gefährdungsbeurteilung Motor'!$AU$4:$AU$13,Diagramme!$R8)</f>
        <v>2</v>
      </c>
      <c r="AL8">
        <f>COUNTIF('Gefährdungsbeurteilung Motor'!$AX$4:$AX$13,Diagramme!$R8)</f>
        <v>2</v>
      </c>
      <c r="AM8">
        <f>COUNTIF('Gefährdungsbeurteilung Motor'!$BA$4:$BA$13,Diagramme!$R8)</f>
        <v>4</v>
      </c>
      <c r="AN8">
        <f>COUNTIF('Gefährdungsbeurteilung Motor'!$BD$4:$BD$13,Diagramme!$R8)</f>
        <v>1</v>
      </c>
      <c r="AP8">
        <f t="shared" si="1"/>
        <v>3.1666666666666665</v>
      </c>
    </row>
    <row r="9" spans="2:42" x14ac:dyDescent="0.25">
      <c r="B9" t="s">
        <v>134</v>
      </c>
      <c r="C9">
        <f>COUNTIF('Gefährdungsbeurteilung Servo'!$H$4:$H$13,Diagramme!$R9)</f>
        <v>0</v>
      </c>
      <c r="D9">
        <f>COUNTIF('Gefährdungsbeurteilung Servo'!$K$4:$K$13,Diagramme!$R9)</f>
        <v>5</v>
      </c>
      <c r="E9">
        <f>COUNTIF('Gefährdungsbeurteilung Servo'!$N$4:$N$13,Diagramme!$R9)</f>
        <v>1</v>
      </c>
      <c r="F9">
        <f>COUNTIF('Gefährdungsbeurteilung Servo'!$Q$4:$Q$13,Diagramme!$R9)</f>
        <v>2</v>
      </c>
      <c r="G9">
        <f>COUNTIF('Gefährdungsbeurteilung Servo'!$T$4:$T$13,Diagramme!$R9)</f>
        <v>0</v>
      </c>
      <c r="H9">
        <f>COUNTIF('Gefährdungsbeurteilung Servo'!$W$4:$W$13,Diagramme!$R9)</f>
        <v>2</v>
      </c>
      <c r="I9">
        <f>COUNTIF('Gefährdungsbeurteilung Servo'!$Z$4:$Z$13,Diagramme!$R9)</f>
        <v>0</v>
      </c>
      <c r="J9">
        <f>COUNTIF('Gefährdungsbeurteilung Servo'!$AC$4:$AC$13,Diagramme!$R9)</f>
        <v>5</v>
      </c>
      <c r="K9">
        <f>COUNTIF('Gefährdungsbeurteilung Servo'!$AF$4:$AF$13,Diagramme!$R9)</f>
        <v>3</v>
      </c>
      <c r="L9">
        <f>COUNTIF('Gefährdungsbeurteilung Servo'!$AI$4:$AI$13,Diagramme!$R9)</f>
        <v>1</v>
      </c>
      <c r="M9">
        <f>COUNTIF('Gefährdungsbeurteilung Servo'!$AL$4:$AL$13,Diagramme!$R9)</f>
        <v>1</v>
      </c>
      <c r="N9">
        <f>COUNTIF('Gefährdungsbeurteilung Servo'!$AO$4:$AO$13,Diagramme!$R9)</f>
        <v>0</v>
      </c>
      <c r="O9">
        <f>COUNTIF('Gefährdungsbeurteilung Servo'!$AR$4:$AR$13,Diagramme!$R9)</f>
        <v>2</v>
      </c>
      <c r="P9">
        <f>COUNTIF('Gefährdungsbeurteilung Servo'!$AU$4:$AU$13,Diagramme!$R9)</f>
        <v>5</v>
      </c>
      <c r="R9">
        <v>3</v>
      </c>
      <c r="T9">
        <f t="shared" si="0"/>
        <v>1.6666666666666667</v>
      </c>
      <c r="W9" t="s">
        <v>134</v>
      </c>
      <c r="X9">
        <f>COUNTIF('Gefährdungsbeurteilung Motor'!$H$4:$H$13,Diagramme!$R9)</f>
        <v>2</v>
      </c>
      <c r="Y9">
        <f>COUNTIF('Gefährdungsbeurteilung Motor'!$K$4:$K$13,Diagramme!$R9)</f>
        <v>3</v>
      </c>
      <c r="Z9">
        <f>COUNTIF('Gefährdungsbeurteilung Motor'!$N$4:$N$13,Diagramme!$R9)</f>
        <v>2</v>
      </c>
      <c r="AA9">
        <f>COUNTIF('Gefährdungsbeurteilung Motor'!$Q$4:$Q$13,Diagramme!$R9)</f>
        <v>2</v>
      </c>
      <c r="AB9">
        <f>COUNTIF('Gefährdungsbeurteilung Motor'!$T$4:$T$13,Diagramme!$R9)</f>
        <v>2</v>
      </c>
      <c r="AC9">
        <f>COUNTIF('Gefährdungsbeurteilung Motor'!$W$4:$W$13,Diagramme!$R9)</f>
        <v>4</v>
      </c>
      <c r="AD9">
        <f>COUNTIF('Gefährdungsbeurteilung Motor'!$Z$4:$Z$13,Diagramme!$R9)</f>
        <v>3</v>
      </c>
      <c r="AE9">
        <f>COUNTIF('Gefährdungsbeurteilung Motor'!$AC$4:$AC$13,Diagramme!$R9)</f>
        <v>5</v>
      </c>
      <c r="AF9">
        <f>COUNTIF('Gefährdungsbeurteilung Motor'!$AF$4:$AF$13,Diagramme!$R9)</f>
        <v>3</v>
      </c>
      <c r="AG9">
        <f>COUNTIF('Gefährdungsbeurteilung Motor'!$AI$4:$AI$13,Diagramme!$R9)</f>
        <v>3</v>
      </c>
      <c r="AH9">
        <f>COUNTIF('Gefährdungsbeurteilung Motor'!$AL$4:$AL$13,Diagramme!$R9)</f>
        <v>1</v>
      </c>
      <c r="AI9">
        <f>COUNTIF('Gefährdungsbeurteilung Motor'!$AO$4:$AO$13,Diagramme!$R9)</f>
        <v>2</v>
      </c>
      <c r="AJ9">
        <f>COUNTIF('Gefährdungsbeurteilung Motor'!$AR$4:$AR$13,Diagramme!$R9)</f>
        <v>1</v>
      </c>
      <c r="AK9">
        <f>COUNTIF('Gefährdungsbeurteilung Motor'!$AU$4:$AU$13,Diagramme!$R9)</f>
        <v>2</v>
      </c>
      <c r="AL9">
        <f>COUNTIF('Gefährdungsbeurteilung Motor'!$AX$4:$AX$13,Diagramme!$R9)</f>
        <v>2</v>
      </c>
      <c r="AM9">
        <f>COUNTIF('Gefährdungsbeurteilung Motor'!$BA$4:$BA$13,Diagramme!$R9)</f>
        <v>3</v>
      </c>
      <c r="AN9">
        <f>COUNTIF('Gefährdungsbeurteilung Motor'!$BD$4:$BD$13,Diagramme!$R9)</f>
        <v>1</v>
      </c>
      <c r="AP9">
        <f t="shared" si="1"/>
        <v>3.0833333333333335</v>
      </c>
    </row>
    <row r="10" spans="2:42" x14ac:dyDescent="0.25">
      <c r="B10" t="s">
        <v>135</v>
      </c>
      <c r="C10">
        <f>COUNTIF('Gefährdungsbeurteilung Servo'!$H$4:$H$13,Diagramme!$R10)</f>
        <v>4</v>
      </c>
      <c r="D10">
        <f>COUNTIF('Gefährdungsbeurteilung Servo'!$K$4:$K$13,Diagramme!$R10)</f>
        <v>1</v>
      </c>
      <c r="E10">
        <f>COUNTIF('Gefährdungsbeurteilung Servo'!$N$4:$N$13,Diagramme!$R10)</f>
        <v>3</v>
      </c>
      <c r="F10">
        <f>COUNTIF('Gefährdungsbeurteilung Servo'!$Q$4:$Q$13,Diagramme!$R10)</f>
        <v>2</v>
      </c>
      <c r="G10">
        <f>COUNTIF('Gefährdungsbeurteilung Servo'!$T$4:$T$13,Diagramme!$R10)</f>
        <v>3</v>
      </c>
      <c r="H10">
        <f>COUNTIF('Gefährdungsbeurteilung Servo'!$W$4:$W$13,Diagramme!$R10)</f>
        <v>1</v>
      </c>
      <c r="I10">
        <f>COUNTIF('Gefährdungsbeurteilung Servo'!$Z$4:$Z$13,Diagramme!$R10)</f>
        <v>2</v>
      </c>
      <c r="J10">
        <f>COUNTIF('Gefährdungsbeurteilung Servo'!$AC$4:$AC$13,Diagramme!$R10)</f>
        <v>1</v>
      </c>
      <c r="K10">
        <f>COUNTIF('Gefährdungsbeurteilung Servo'!$AF$4:$AF$13,Diagramme!$R10)</f>
        <v>2</v>
      </c>
      <c r="L10">
        <f>COUNTIF('Gefährdungsbeurteilung Servo'!$AI$4:$AI$13,Diagramme!$R10)</f>
        <v>4</v>
      </c>
      <c r="M10">
        <f>COUNTIF('Gefährdungsbeurteilung Servo'!$AL$4:$AL$13,Diagramme!$R10)</f>
        <v>2</v>
      </c>
      <c r="N10">
        <f>COUNTIF('Gefährdungsbeurteilung Servo'!$AO$4:$AO$13,Diagramme!$R10)</f>
        <v>2</v>
      </c>
      <c r="O10">
        <f>COUNTIF('Gefährdungsbeurteilung Servo'!$AR$4:$AR$13,Diagramme!$R10)</f>
        <v>2</v>
      </c>
      <c r="P10">
        <f>COUNTIF('Gefährdungsbeurteilung Servo'!$AU$4:$AU$13,Diagramme!$R10)</f>
        <v>1</v>
      </c>
      <c r="R10">
        <v>4</v>
      </c>
      <c r="T10">
        <f t="shared" si="0"/>
        <v>2.25</v>
      </c>
      <c r="W10" t="s">
        <v>135</v>
      </c>
      <c r="X10">
        <f>COUNTIF('Gefährdungsbeurteilung Motor'!$H$4:$H$13,Diagramme!$R10)</f>
        <v>1</v>
      </c>
      <c r="Y10">
        <f>COUNTIF('Gefährdungsbeurteilung Motor'!$K$4:$K$13,Diagramme!$R10)</f>
        <v>1</v>
      </c>
      <c r="Z10">
        <f>COUNTIF('Gefährdungsbeurteilung Motor'!$N$4:$N$13,Diagramme!$R10)</f>
        <v>2</v>
      </c>
      <c r="AA10">
        <f>COUNTIF('Gefährdungsbeurteilung Motor'!$Q$4:$Q$13,Diagramme!$R10)</f>
        <v>1</v>
      </c>
      <c r="AB10">
        <f>COUNTIF('Gefährdungsbeurteilung Motor'!$T$4:$T$13,Diagramme!$R10)</f>
        <v>3</v>
      </c>
      <c r="AC10">
        <f>COUNTIF('Gefährdungsbeurteilung Motor'!$W$4:$W$13,Diagramme!$R10)</f>
        <v>2</v>
      </c>
      <c r="AD10">
        <f>COUNTIF('Gefährdungsbeurteilung Motor'!$Z$4:$Z$13,Diagramme!$R10)</f>
        <v>2</v>
      </c>
      <c r="AE10">
        <f>COUNTIF('Gefährdungsbeurteilung Motor'!$AC$4:$AC$13,Diagramme!$R10)</f>
        <v>2</v>
      </c>
      <c r="AF10">
        <f>COUNTIF('Gefährdungsbeurteilung Motor'!$AF$4:$AF$13,Diagramme!$R10)</f>
        <v>1</v>
      </c>
      <c r="AG10">
        <f>COUNTIF('Gefährdungsbeurteilung Motor'!$AI$4:$AI$13,Diagramme!$R10)</f>
        <v>3</v>
      </c>
      <c r="AH10">
        <f>COUNTIF('Gefährdungsbeurteilung Motor'!$AL$4:$AL$13,Diagramme!$R10)</f>
        <v>3</v>
      </c>
      <c r="AI10">
        <f>COUNTIF('Gefährdungsbeurteilung Motor'!$AO$4:$AO$13,Diagramme!$R10)</f>
        <v>2</v>
      </c>
      <c r="AJ10">
        <f>COUNTIF('Gefährdungsbeurteilung Motor'!$AR$4:$AR$13,Diagramme!$R10)</f>
        <v>2</v>
      </c>
      <c r="AK10">
        <f>COUNTIF('Gefährdungsbeurteilung Motor'!$AU$4:$AU$13,Diagramme!$R10)</f>
        <v>2</v>
      </c>
      <c r="AL10">
        <f>COUNTIF('Gefährdungsbeurteilung Motor'!$AX$4:$AX$13,Diagramme!$R10)</f>
        <v>2</v>
      </c>
      <c r="AM10">
        <f>COUNTIF('Gefährdungsbeurteilung Motor'!$BA$4:$BA$13,Diagramme!$R10)</f>
        <v>1</v>
      </c>
      <c r="AN10">
        <f>COUNTIF('Gefährdungsbeurteilung Motor'!$BD$4:$BD$13,Diagramme!$R10)</f>
        <v>2</v>
      </c>
      <c r="AP10">
        <f t="shared" si="1"/>
        <v>2.4166666666666665</v>
      </c>
    </row>
    <row r="11" spans="2:42" x14ac:dyDescent="0.25">
      <c r="B11" t="s">
        <v>136</v>
      </c>
      <c r="C11">
        <f>COUNTIF('Gefährdungsbeurteilung Servo'!$H$4:$H$13,Diagramme!$R11)</f>
        <v>3</v>
      </c>
      <c r="D11">
        <f>COUNTIF('Gefährdungsbeurteilung Servo'!$K$4:$K$13,Diagramme!$R11)</f>
        <v>0</v>
      </c>
      <c r="E11">
        <f>COUNTIF('Gefährdungsbeurteilung Servo'!$N$4:$N$13,Diagramme!$R11)</f>
        <v>2</v>
      </c>
      <c r="F11">
        <f>COUNTIF('Gefährdungsbeurteilung Servo'!$Q$4:$Q$13,Diagramme!$R11)</f>
        <v>2</v>
      </c>
      <c r="G11">
        <f>COUNTIF('Gefährdungsbeurteilung Servo'!$T$4:$T$13,Diagramme!$R11)</f>
        <v>3</v>
      </c>
      <c r="H11">
        <f>COUNTIF('Gefährdungsbeurteilung Servo'!$W$4:$W$13,Diagramme!$R11)</f>
        <v>1</v>
      </c>
      <c r="I11">
        <f>COUNTIF('Gefährdungsbeurteilung Servo'!$Z$4:$Z$13,Diagramme!$R11)</f>
        <v>2</v>
      </c>
      <c r="J11">
        <f>COUNTIF('Gefährdungsbeurteilung Servo'!$AC$4:$AC$13,Diagramme!$R11)</f>
        <v>0</v>
      </c>
      <c r="K11">
        <f>COUNTIF('Gefährdungsbeurteilung Servo'!$AF$4:$AF$13,Diagramme!$R11)</f>
        <v>1</v>
      </c>
      <c r="L11">
        <f>COUNTIF('Gefährdungsbeurteilung Servo'!$AI$4:$AI$13,Diagramme!$R11)</f>
        <v>1</v>
      </c>
      <c r="M11">
        <f>COUNTIF('Gefährdungsbeurteilung Servo'!$AL$4:$AL$13,Diagramme!$R11)</f>
        <v>3</v>
      </c>
      <c r="N11">
        <f>COUNTIF('Gefährdungsbeurteilung Servo'!$AO$4:$AO$13,Diagramme!$R11)</f>
        <v>4</v>
      </c>
      <c r="O11">
        <f>COUNTIF('Gefährdungsbeurteilung Servo'!$AR$4:$AR$13,Diagramme!$R11)</f>
        <v>1</v>
      </c>
      <c r="P11">
        <f>COUNTIF('Gefährdungsbeurteilung Servo'!$AU$4:$AU$13,Diagramme!$R11)</f>
        <v>0</v>
      </c>
      <c r="R11">
        <v>5</v>
      </c>
      <c r="T11">
        <f t="shared" si="0"/>
        <v>1.8333333333333333</v>
      </c>
      <c r="W11" t="s">
        <v>136</v>
      </c>
      <c r="X11">
        <f>COUNTIF('Gefährdungsbeurteilung Motor'!$H$4:$H$13,Diagramme!$R11)</f>
        <v>1</v>
      </c>
      <c r="Y11">
        <f>COUNTIF('Gefährdungsbeurteilung Motor'!$K$4:$K$13,Diagramme!$R11)</f>
        <v>1</v>
      </c>
      <c r="Z11">
        <f>COUNTIF('Gefährdungsbeurteilung Motor'!$N$4:$N$13,Diagramme!$R11)</f>
        <v>0</v>
      </c>
      <c r="AA11">
        <f>COUNTIF('Gefährdungsbeurteilung Motor'!$Q$4:$Q$13,Diagramme!$R11)</f>
        <v>1</v>
      </c>
      <c r="AB11">
        <f>COUNTIF('Gefährdungsbeurteilung Motor'!$T$4:$T$13,Diagramme!$R11)</f>
        <v>0</v>
      </c>
      <c r="AC11">
        <f>COUNTIF('Gefährdungsbeurteilung Motor'!$W$4:$W$13,Diagramme!$R11)</f>
        <v>0</v>
      </c>
      <c r="AD11">
        <f>COUNTIF('Gefährdungsbeurteilung Motor'!$Z$4:$Z$13,Diagramme!$R11)</f>
        <v>1</v>
      </c>
      <c r="AE11">
        <f>COUNTIF('Gefährdungsbeurteilung Motor'!$AC$4:$AC$13,Diagramme!$R11)</f>
        <v>1</v>
      </c>
      <c r="AF11">
        <f>COUNTIF('Gefährdungsbeurteilung Motor'!$AF$4:$AF$13,Diagramme!$R11)</f>
        <v>0</v>
      </c>
      <c r="AG11">
        <f>COUNTIF('Gefährdungsbeurteilung Motor'!$AI$4:$AI$13,Diagramme!$R11)</f>
        <v>1</v>
      </c>
      <c r="AH11">
        <f>COUNTIF('Gefährdungsbeurteilung Motor'!$AL$4:$AL$13,Diagramme!$R11)</f>
        <v>1</v>
      </c>
      <c r="AI11">
        <f>COUNTIF('Gefährdungsbeurteilung Motor'!$AO$4:$AO$13,Diagramme!$R11)</f>
        <v>1</v>
      </c>
      <c r="AJ11">
        <f>COUNTIF('Gefährdungsbeurteilung Motor'!$AR$4:$AR$13,Diagramme!$R11)</f>
        <v>0</v>
      </c>
      <c r="AK11">
        <f>COUNTIF('Gefährdungsbeurteilung Motor'!$AU$4:$AU$13,Diagramme!$R11)</f>
        <v>1</v>
      </c>
      <c r="AL11">
        <f>COUNTIF('Gefährdungsbeurteilung Motor'!$AX$4:$AX$13,Diagramme!$R11)</f>
        <v>1</v>
      </c>
      <c r="AM11">
        <f>COUNTIF('Gefährdungsbeurteilung Motor'!$BA$4:$BA$13,Diagramme!$R11)</f>
        <v>1</v>
      </c>
      <c r="AN11">
        <f>COUNTIF('Gefährdungsbeurteilung Motor'!$BD$4:$BD$13,Diagramme!$R11)</f>
        <v>0</v>
      </c>
      <c r="AP11">
        <f t="shared" si="1"/>
        <v>0.83333333333333337</v>
      </c>
    </row>
    <row r="12" spans="2:42" x14ac:dyDescent="0.25">
      <c r="B12" t="s">
        <v>137</v>
      </c>
      <c r="C12">
        <f>COUNTIF('Gefährdungsbeurteilung Servo'!$H$4:$H$13,Diagramme!$R12)</f>
        <v>0</v>
      </c>
      <c r="D12">
        <f>COUNTIF('Gefährdungsbeurteilung Servo'!$K$4:$K$13,Diagramme!$R12)</f>
        <v>0</v>
      </c>
      <c r="E12">
        <f>COUNTIF('Gefährdungsbeurteilung Servo'!$N$4:$N$13,Diagramme!$R12)</f>
        <v>0</v>
      </c>
      <c r="F12">
        <f>COUNTIF('Gefährdungsbeurteilung Servo'!$Q$4:$Q$13,Diagramme!$R12)</f>
        <v>0</v>
      </c>
      <c r="G12">
        <f>COUNTIF('Gefährdungsbeurteilung Servo'!$T$4:$T$13,Diagramme!$R12)</f>
        <v>0</v>
      </c>
      <c r="H12">
        <f>COUNTIF('Gefährdungsbeurteilung Servo'!$W$4:$W$13,Diagramme!$R12)</f>
        <v>0</v>
      </c>
      <c r="I12">
        <f>COUNTIF('Gefährdungsbeurteilung Servo'!$Z$4:$Z$13,Diagramme!$R12)</f>
        <v>0</v>
      </c>
      <c r="J12">
        <f>COUNTIF('Gefährdungsbeurteilung Servo'!$AC$4:$AC$13,Diagramme!$R12)</f>
        <v>0</v>
      </c>
      <c r="K12">
        <f>COUNTIF('Gefährdungsbeurteilung Servo'!$AF$4:$AF$13,Diagramme!$R12)</f>
        <v>0</v>
      </c>
      <c r="L12">
        <f>COUNTIF('Gefährdungsbeurteilung Servo'!$AI$4:$AI$13,Diagramme!$R12)</f>
        <v>0</v>
      </c>
      <c r="M12">
        <f>COUNTIF('Gefährdungsbeurteilung Servo'!$AL$4:$AL$13,Diagramme!$R12)</f>
        <v>0</v>
      </c>
      <c r="N12">
        <f>COUNTIF('Gefährdungsbeurteilung Servo'!$AO$4:$AO$13,Diagramme!$R12)</f>
        <v>0</v>
      </c>
      <c r="O12">
        <f>COUNTIF('Gefährdungsbeurteilung Servo'!$AR$4:$AR$13,Diagramme!$R12)</f>
        <v>0</v>
      </c>
      <c r="P12">
        <f>COUNTIF('Gefährdungsbeurteilung Servo'!$AU$4:$AU$13,Diagramme!$R12)</f>
        <v>0</v>
      </c>
      <c r="R12">
        <v>6</v>
      </c>
      <c r="T12">
        <f t="shared" si="0"/>
        <v>0</v>
      </c>
      <c r="W12" t="s">
        <v>137</v>
      </c>
      <c r="X12">
        <f>COUNTIF('Gefährdungsbeurteilung Motor'!$H$4:$H$13,Diagramme!$R12)</f>
        <v>0</v>
      </c>
      <c r="Y12">
        <f>COUNTIF('Gefährdungsbeurteilung Motor'!$K$4:$K$13,Diagramme!$R12)</f>
        <v>1</v>
      </c>
      <c r="Z12">
        <f>COUNTIF('Gefährdungsbeurteilung Motor'!$N$4:$N$13,Diagramme!$R12)</f>
        <v>0</v>
      </c>
      <c r="AA12">
        <f>COUNTIF('Gefährdungsbeurteilung Motor'!$Q$4:$Q$13,Diagramme!$R12)</f>
        <v>0</v>
      </c>
      <c r="AB12">
        <f>COUNTIF('Gefährdungsbeurteilung Motor'!$T$4:$T$13,Diagramme!$R12)</f>
        <v>0</v>
      </c>
      <c r="AC12">
        <f>COUNTIF('Gefährdungsbeurteilung Motor'!$W$4:$W$13,Diagramme!$R12)</f>
        <v>0</v>
      </c>
      <c r="AD12">
        <f>COUNTIF('Gefährdungsbeurteilung Motor'!$Z$4:$Z$13,Diagramme!$R12)</f>
        <v>0</v>
      </c>
      <c r="AE12">
        <f>COUNTIF('Gefährdungsbeurteilung Motor'!$AC$4:$AC$13,Diagramme!$R12)</f>
        <v>0</v>
      </c>
      <c r="AF12">
        <f>COUNTIF('Gefährdungsbeurteilung Motor'!$AF$4:$AF$13,Diagramme!$R12)</f>
        <v>0</v>
      </c>
      <c r="AG12">
        <f>COUNTIF('Gefährdungsbeurteilung Motor'!$AI$4:$AI$13,Diagramme!$R12)</f>
        <v>0</v>
      </c>
      <c r="AH12">
        <f>COUNTIF('Gefährdungsbeurteilung Motor'!$AL$4:$AL$13,Diagramme!$R12)</f>
        <v>0</v>
      </c>
      <c r="AI12">
        <f>COUNTIF('Gefährdungsbeurteilung Motor'!$AO$4:$AO$13,Diagramme!$R12)</f>
        <v>0</v>
      </c>
      <c r="AJ12">
        <f>COUNTIF('Gefährdungsbeurteilung Motor'!$AR$4:$AR$13,Diagramme!$R12)</f>
        <v>0</v>
      </c>
      <c r="AK12">
        <f>COUNTIF('Gefährdungsbeurteilung Motor'!$AU$4:$AU$13,Diagramme!$R12)</f>
        <v>0</v>
      </c>
      <c r="AL12">
        <f>COUNTIF('Gefährdungsbeurteilung Motor'!$AX$4:$AX$13,Diagramme!$R12)</f>
        <v>0</v>
      </c>
      <c r="AM12">
        <f>COUNTIF('Gefährdungsbeurteilung Motor'!$BA$4:$BA$13,Diagramme!$R12)</f>
        <v>0</v>
      </c>
      <c r="AN12">
        <f>COUNTIF('Gefährdungsbeurteilung Motor'!$BD$4:$BD$13,Diagramme!$R12)</f>
        <v>0</v>
      </c>
      <c r="AP12">
        <f t="shared" si="1"/>
        <v>8.3333333333333329E-2</v>
      </c>
    </row>
    <row r="13" spans="2:42" x14ac:dyDescent="0.25">
      <c r="B13" t="s">
        <v>138</v>
      </c>
      <c r="C13">
        <f>COUNTIF('Gefährdungsbeurteilung Servo'!$H$4:$H$13,Diagramme!$R13)</f>
        <v>0</v>
      </c>
      <c r="D13">
        <f>COUNTIF('Gefährdungsbeurteilung Servo'!$K$4:$K$13,Diagramme!$R13)</f>
        <v>0</v>
      </c>
      <c r="E13">
        <f>COUNTIF('Gefährdungsbeurteilung Servo'!$N$4:$N$13,Diagramme!$R13)</f>
        <v>0</v>
      </c>
      <c r="F13">
        <f>COUNTIF('Gefährdungsbeurteilung Servo'!$Q$4:$Q$13,Diagramme!$R13)</f>
        <v>0</v>
      </c>
      <c r="G13">
        <f>COUNTIF('Gefährdungsbeurteilung Servo'!$T$4:$T$13,Diagramme!$R13)</f>
        <v>0</v>
      </c>
      <c r="H13">
        <f>COUNTIF('Gefährdungsbeurteilung Servo'!$W$4:$W$13,Diagramme!$R13)</f>
        <v>0</v>
      </c>
      <c r="I13">
        <f>COUNTIF('Gefährdungsbeurteilung Servo'!$Z$4:$Z$13,Diagramme!$R13)</f>
        <v>0</v>
      </c>
      <c r="J13">
        <f>COUNTIF('Gefährdungsbeurteilung Servo'!$AC$4:$AC$13,Diagramme!$R13)</f>
        <v>0</v>
      </c>
      <c r="K13">
        <f>COUNTIF('Gefährdungsbeurteilung Servo'!$AF$4:$AF$13,Diagramme!$R13)</f>
        <v>0</v>
      </c>
      <c r="L13">
        <f>COUNTIF('Gefährdungsbeurteilung Servo'!$AI$4:$AI$13,Diagramme!$R13)</f>
        <v>0</v>
      </c>
      <c r="M13">
        <f>COUNTIF('Gefährdungsbeurteilung Servo'!$AL$4:$AL$13,Diagramme!$R13)</f>
        <v>0</v>
      </c>
      <c r="N13">
        <f>COUNTIF('Gefährdungsbeurteilung Servo'!$AO$4:$AO$13,Diagramme!$R13)</f>
        <v>0</v>
      </c>
      <c r="O13">
        <f>COUNTIF('Gefährdungsbeurteilung Servo'!$AR$4:$AR$13,Diagramme!$R13)</f>
        <v>0</v>
      </c>
      <c r="P13">
        <f>COUNTIF('Gefährdungsbeurteilung Servo'!$AU$4:$AU$13,Diagramme!$R13)</f>
        <v>0</v>
      </c>
      <c r="R13">
        <v>7</v>
      </c>
      <c r="T13">
        <f t="shared" si="0"/>
        <v>0</v>
      </c>
      <c r="W13" t="s">
        <v>138</v>
      </c>
      <c r="X13">
        <f>COUNTIF('Gefährdungsbeurteilung Motor'!$H$4:$H$13,Diagramme!$R13)</f>
        <v>0</v>
      </c>
      <c r="Y13">
        <f>COUNTIF('Gefährdungsbeurteilung Motor'!$K$4:$K$13,Diagramme!$R13)</f>
        <v>0</v>
      </c>
      <c r="Z13">
        <f>COUNTIF('Gefährdungsbeurteilung Motor'!$N$4:$N$13,Diagramme!$R13)</f>
        <v>0</v>
      </c>
      <c r="AA13">
        <f>COUNTIF('Gefährdungsbeurteilung Motor'!$Q$4:$Q$13,Diagramme!$R13)</f>
        <v>0</v>
      </c>
      <c r="AB13">
        <f>COUNTIF('Gefährdungsbeurteilung Motor'!$T$4:$T$13,Diagramme!$R13)</f>
        <v>0</v>
      </c>
      <c r="AC13">
        <f>COUNTIF('Gefährdungsbeurteilung Motor'!$W$4:$W$13,Diagramme!$R13)</f>
        <v>0</v>
      </c>
      <c r="AD13">
        <f>COUNTIF('Gefährdungsbeurteilung Motor'!$Z$4:$Z$13,Diagramme!$R13)</f>
        <v>0</v>
      </c>
      <c r="AE13">
        <f>COUNTIF('Gefährdungsbeurteilung Motor'!$AC$4:$AC$13,Diagramme!$R13)</f>
        <v>0</v>
      </c>
      <c r="AF13">
        <f>COUNTIF('Gefährdungsbeurteilung Motor'!$AF$4:$AF$13,Diagramme!$R13)</f>
        <v>0</v>
      </c>
      <c r="AG13">
        <f>COUNTIF('Gefährdungsbeurteilung Motor'!$AI$4:$AI$13,Diagramme!$R13)</f>
        <v>0</v>
      </c>
      <c r="AH13">
        <f>COUNTIF('Gefährdungsbeurteilung Motor'!$AL$4:$AL$13,Diagramme!$R13)</f>
        <v>0</v>
      </c>
      <c r="AI13">
        <f>COUNTIF('Gefährdungsbeurteilung Motor'!$AO$4:$AO$13,Diagramme!$R13)</f>
        <v>0</v>
      </c>
      <c r="AJ13">
        <f>COUNTIF('Gefährdungsbeurteilung Motor'!$AR$4:$AR$13,Diagramme!$R13)</f>
        <v>0</v>
      </c>
      <c r="AK13">
        <f>COUNTIF('Gefährdungsbeurteilung Motor'!$AU$4:$AU$13,Diagramme!$R13)</f>
        <v>0</v>
      </c>
      <c r="AL13">
        <f>COUNTIF('Gefährdungsbeurteilung Motor'!$AX$4:$AX$13,Diagramme!$R13)</f>
        <v>0</v>
      </c>
      <c r="AM13">
        <f>COUNTIF('Gefährdungsbeurteilung Motor'!$BA$4:$BA$13,Diagramme!$R13)</f>
        <v>0</v>
      </c>
      <c r="AN13">
        <f>COUNTIF('Gefährdungsbeurteilung Motor'!$BD$4:$BD$13,Diagramme!$R13)</f>
        <v>0</v>
      </c>
      <c r="AP13">
        <f t="shared" si="1"/>
        <v>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48"/>
  <sheetViews>
    <sheetView workbookViewId="0">
      <selection activeCell="F30" sqref="F30"/>
    </sheetView>
  </sheetViews>
  <sheetFormatPr baseColWidth="10" defaultRowHeight="15" x14ac:dyDescent="0.25"/>
  <cols>
    <col min="7" max="7" width="39.28515625" bestFit="1" customWidth="1"/>
  </cols>
  <sheetData>
    <row r="1" spans="1:11" x14ac:dyDescent="0.25">
      <c r="A1" s="22" t="s">
        <v>144</v>
      </c>
      <c r="B1" s="22"/>
      <c r="C1" s="22"/>
      <c r="D1" s="22" t="s">
        <v>245</v>
      </c>
      <c r="E1" s="22"/>
      <c r="F1" s="22"/>
      <c r="G1" s="22"/>
      <c r="H1" s="22"/>
      <c r="I1" s="22"/>
      <c r="J1" s="22"/>
      <c r="K1" s="22"/>
    </row>
    <row r="2" spans="1:11" x14ac:dyDescent="0.25">
      <c r="A2" t="s">
        <v>145</v>
      </c>
      <c r="B2" t="s">
        <v>79</v>
      </c>
      <c r="C2" t="s">
        <v>146</v>
      </c>
      <c r="D2" t="s">
        <v>147</v>
      </c>
      <c r="E2" t="s">
        <v>148</v>
      </c>
    </row>
    <row r="3" spans="1:11" x14ac:dyDescent="0.25">
      <c r="A3">
        <v>1</v>
      </c>
      <c r="B3">
        <v>2.3333333333333335</v>
      </c>
      <c r="C3">
        <f>(A3-1)/$H$3</f>
        <v>0</v>
      </c>
      <c r="D3">
        <f>_xlfn.NORM.DIST(B3,$H$4,$H$5,1)</f>
        <v>3.1198199515921961E-2</v>
      </c>
      <c r="E3">
        <f>ABS(C3-D3)</f>
        <v>3.1198199515921961E-2</v>
      </c>
      <c r="G3" s="23" t="s">
        <v>80</v>
      </c>
      <c r="H3" s="24">
        <f>COUNT(B3:B17)</f>
        <v>15</v>
      </c>
    </row>
    <row r="4" spans="1:11" x14ac:dyDescent="0.25">
      <c r="A4">
        <v>2</v>
      </c>
      <c r="B4">
        <v>2.5</v>
      </c>
      <c r="C4">
        <f t="shared" ref="C4:C17" si="0">(A4-1)/$H$3</f>
        <v>6.6666666666666666E-2</v>
      </c>
      <c r="D4">
        <f t="shared" ref="D4:D17" si="1">_xlfn.NORM.DIST(B4,$H$4,$H$5,1)</f>
        <v>9.5727805234699176E-2</v>
      </c>
      <c r="E4">
        <f t="shared" ref="E4:E17" si="2">ABS(C4-D4)</f>
        <v>2.906113856803251E-2</v>
      </c>
      <c r="G4" s="25" t="s">
        <v>81</v>
      </c>
      <c r="H4" s="73">
        <f>AVERAGE(B3:B17)</f>
        <v>2.8907407407407408</v>
      </c>
    </row>
    <row r="5" spans="1:11" x14ac:dyDescent="0.25">
      <c r="A5">
        <v>3</v>
      </c>
      <c r="B5">
        <v>2.5555555555555554</v>
      </c>
      <c r="C5">
        <f t="shared" si="0"/>
        <v>0.13333333333333333</v>
      </c>
      <c r="D5">
        <f t="shared" si="1"/>
        <v>0.13123815544233819</v>
      </c>
      <c r="E5">
        <f t="shared" si="2"/>
        <v>2.0951778909951424E-3</v>
      </c>
      <c r="G5" s="27" t="s">
        <v>82</v>
      </c>
      <c r="H5" s="74">
        <f>_xlfn.STDEV.S(B3:B17)</f>
        <v>0.29912362195428893</v>
      </c>
    </row>
    <row r="6" spans="1:11" x14ac:dyDescent="0.25">
      <c r="A6">
        <v>4</v>
      </c>
      <c r="B6">
        <v>2.625</v>
      </c>
      <c r="C6">
        <f t="shared" si="0"/>
        <v>0.2</v>
      </c>
      <c r="D6">
        <f t="shared" si="1"/>
        <v>0.1871634283897694</v>
      </c>
      <c r="E6">
        <f t="shared" si="2"/>
        <v>1.2836571610230607E-2</v>
      </c>
    </row>
    <row r="7" spans="1:11" x14ac:dyDescent="0.25">
      <c r="A7">
        <v>5</v>
      </c>
      <c r="B7">
        <v>2.7777777777777777</v>
      </c>
      <c r="C7">
        <f t="shared" si="0"/>
        <v>0.26666666666666666</v>
      </c>
      <c r="D7">
        <f t="shared" si="1"/>
        <v>0.35284664035329683</v>
      </c>
      <c r="E7">
        <f t="shared" si="2"/>
        <v>8.6179973686630162E-2</v>
      </c>
      <c r="G7" s="200" t="s">
        <v>149</v>
      </c>
      <c r="H7" s="200"/>
      <c r="I7" s="200"/>
      <c r="J7" s="8">
        <f>MAX(E3:E17)</f>
        <v>0.13277366067871865</v>
      </c>
    </row>
    <row r="8" spans="1:11" x14ac:dyDescent="0.25">
      <c r="A8">
        <v>6</v>
      </c>
      <c r="B8">
        <v>2.7777777777777777</v>
      </c>
      <c r="C8">
        <f t="shared" si="0"/>
        <v>0.33333333333333331</v>
      </c>
      <c r="D8">
        <f t="shared" si="1"/>
        <v>0.35284664035329683</v>
      </c>
      <c r="E8">
        <f t="shared" si="2"/>
        <v>1.9513307019963511E-2</v>
      </c>
      <c r="J8" t="s">
        <v>150</v>
      </c>
    </row>
    <row r="9" spans="1:11" x14ac:dyDescent="0.25">
      <c r="A9">
        <v>7</v>
      </c>
      <c r="B9">
        <v>2.875</v>
      </c>
      <c r="C9">
        <f t="shared" si="0"/>
        <v>0.4</v>
      </c>
      <c r="D9">
        <f t="shared" si="1"/>
        <v>0.47901620093233288</v>
      </c>
      <c r="E9">
        <f t="shared" si="2"/>
        <v>7.9016200932332858E-2</v>
      </c>
      <c r="G9" s="200" t="s">
        <v>151</v>
      </c>
      <c r="H9" s="200"/>
      <c r="I9" s="200"/>
      <c r="J9" s="8">
        <v>0.33760000000000001</v>
      </c>
    </row>
    <row r="10" spans="1:11" x14ac:dyDescent="0.25">
      <c r="A10">
        <v>8</v>
      </c>
      <c r="B10">
        <v>2.8888888888888888</v>
      </c>
      <c r="C10">
        <f t="shared" si="0"/>
        <v>0.46666666666666667</v>
      </c>
      <c r="D10">
        <f t="shared" si="1"/>
        <v>0.49753019411619898</v>
      </c>
      <c r="E10">
        <f t="shared" si="2"/>
        <v>3.0863527449532302E-2</v>
      </c>
      <c r="G10" t="s">
        <v>152</v>
      </c>
      <c r="J10" t="s">
        <v>153</v>
      </c>
    </row>
    <row r="11" spans="1:11" x14ac:dyDescent="0.25">
      <c r="A11">
        <v>9</v>
      </c>
      <c r="B11">
        <v>3</v>
      </c>
      <c r="C11">
        <f t="shared" si="0"/>
        <v>0.53333333333333333</v>
      </c>
      <c r="D11">
        <f t="shared" si="1"/>
        <v>0.64254303613790986</v>
      </c>
      <c r="E11">
        <f t="shared" si="2"/>
        <v>0.10920970280457654</v>
      </c>
      <c r="G11" s="199" t="s">
        <v>154</v>
      </c>
      <c r="H11" s="199"/>
      <c r="I11" s="199"/>
    </row>
    <row r="12" spans="1:11" x14ac:dyDescent="0.25">
      <c r="A12">
        <v>10</v>
      </c>
      <c r="B12">
        <v>3</v>
      </c>
      <c r="C12">
        <f t="shared" si="0"/>
        <v>0.6</v>
      </c>
      <c r="D12">
        <f t="shared" si="1"/>
        <v>0.64254303613790986</v>
      </c>
      <c r="E12">
        <f t="shared" si="2"/>
        <v>4.2543036137909884E-2</v>
      </c>
    </row>
    <row r="13" spans="1:11" x14ac:dyDescent="0.25">
      <c r="A13">
        <v>11</v>
      </c>
      <c r="B13">
        <v>3</v>
      </c>
      <c r="C13">
        <f t="shared" si="0"/>
        <v>0.66666666666666663</v>
      </c>
      <c r="D13">
        <f t="shared" si="1"/>
        <v>0.64254303613790986</v>
      </c>
      <c r="E13">
        <f t="shared" si="2"/>
        <v>2.4123630528756768E-2</v>
      </c>
    </row>
    <row r="14" spans="1:11" x14ac:dyDescent="0.25">
      <c r="A14">
        <v>12</v>
      </c>
      <c r="B14">
        <v>3.2222222222222223</v>
      </c>
      <c r="C14">
        <f t="shared" si="0"/>
        <v>0.73333333333333328</v>
      </c>
      <c r="D14">
        <f t="shared" si="1"/>
        <v>0.86610699401205193</v>
      </c>
      <c r="E14">
        <f t="shared" si="2"/>
        <v>0.13277366067871865</v>
      </c>
    </row>
    <row r="15" spans="1:11" x14ac:dyDescent="0.25">
      <c r="A15">
        <v>13</v>
      </c>
      <c r="B15">
        <v>3.2222222222222223</v>
      </c>
      <c r="C15">
        <f t="shared" si="0"/>
        <v>0.8</v>
      </c>
      <c r="D15">
        <f t="shared" si="1"/>
        <v>0.86610699401205193</v>
      </c>
      <c r="E15">
        <f t="shared" si="2"/>
        <v>6.610699401205189E-2</v>
      </c>
    </row>
    <row r="16" spans="1:11" x14ac:dyDescent="0.25">
      <c r="A16">
        <v>14</v>
      </c>
      <c r="B16">
        <v>3.25</v>
      </c>
      <c r="C16">
        <f t="shared" si="0"/>
        <v>0.8666666666666667</v>
      </c>
      <c r="D16">
        <f t="shared" si="1"/>
        <v>0.88513204338396179</v>
      </c>
      <c r="E16">
        <f t="shared" si="2"/>
        <v>1.846537671729509E-2</v>
      </c>
    </row>
    <row r="17" spans="1:11" x14ac:dyDescent="0.25">
      <c r="A17">
        <v>15</v>
      </c>
      <c r="B17">
        <v>3.3333333333333335</v>
      </c>
      <c r="C17">
        <f t="shared" si="0"/>
        <v>0.93333333333333335</v>
      </c>
      <c r="D17">
        <f t="shared" si="1"/>
        <v>0.9305141294839091</v>
      </c>
      <c r="E17">
        <f t="shared" si="2"/>
        <v>2.8192038494242455E-3</v>
      </c>
    </row>
    <row r="19" spans="1:11" x14ac:dyDescent="0.25">
      <c r="A19" s="22" t="s">
        <v>144</v>
      </c>
      <c r="B19" s="22"/>
      <c r="C19" s="22"/>
      <c r="D19" s="22" t="s">
        <v>155</v>
      </c>
      <c r="E19" s="22"/>
      <c r="F19" s="22"/>
      <c r="G19" s="22"/>
      <c r="H19" s="22"/>
      <c r="I19" s="22"/>
      <c r="J19" s="22"/>
      <c r="K19" s="22"/>
    </row>
    <row r="20" spans="1:11" x14ac:dyDescent="0.25">
      <c r="A20" t="s">
        <v>145</v>
      </c>
      <c r="B20" t="s">
        <v>79</v>
      </c>
      <c r="C20" t="s">
        <v>146</v>
      </c>
      <c r="D20" t="s">
        <v>147</v>
      </c>
      <c r="E20" t="s">
        <v>148</v>
      </c>
    </row>
    <row r="21" spans="1:11" x14ac:dyDescent="0.25">
      <c r="A21">
        <v>1</v>
      </c>
      <c r="B21">
        <v>20</v>
      </c>
      <c r="C21">
        <f>(A21-1)/$H$21</f>
        <v>0</v>
      </c>
      <c r="D21">
        <f>_xlfn.NORM.DIST(B21,$H$22,$H$23,1)</f>
        <v>5.4942470445479889E-2</v>
      </c>
      <c r="E21">
        <f>ABS(C21-D21)</f>
        <v>5.4942470445479889E-2</v>
      </c>
      <c r="G21" s="23" t="s">
        <v>80</v>
      </c>
      <c r="H21" s="24">
        <f>COUNT(B21:B35)</f>
        <v>15</v>
      </c>
    </row>
    <row r="22" spans="1:11" x14ac:dyDescent="0.25">
      <c r="A22">
        <v>2</v>
      </c>
      <c r="B22">
        <v>21</v>
      </c>
      <c r="C22">
        <f t="shared" ref="C22:C35" si="3">(A22-1)/$H$21</f>
        <v>6.6666666666666666E-2</v>
      </c>
      <c r="D22">
        <f t="shared" ref="D22:D35" si="4">_xlfn.NORM.DIST(B22,$H$22,$H$23,1)</f>
        <v>0.10200521175592225</v>
      </c>
      <c r="E22">
        <f t="shared" ref="E22:E35" si="5">ABS(C22-D22)</f>
        <v>3.5338545089255588E-2</v>
      </c>
      <c r="G22" s="25" t="s">
        <v>81</v>
      </c>
      <c r="H22" s="73">
        <f>AVERAGE(B21:B35)</f>
        <v>24.866666666666667</v>
      </c>
    </row>
    <row r="23" spans="1:11" x14ac:dyDescent="0.25">
      <c r="A23">
        <v>3</v>
      </c>
      <c r="B23">
        <v>21</v>
      </c>
      <c r="C23">
        <f t="shared" si="3"/>
        <v>0.13333333333333333</v>
      </c>
      <c r="D23">
        <f t="shared" si="4"/>
        <v>0.10200521175592225</v>
      </c>
      <c r="E23">
        <f t="shared" si="5"/>
        <v>3.1328121577411078E-2</v>
      </c>
      <c r="G23" s="27" t="s">
        <v>82</v>
      </c>
      <c r="H23" s="74">
        <f>_xlfn.STDEV.S(B21:B35)</f>
        <v>3.0441200151549026</v>
      </c>
    </row>
    <row r="24" spans="1:11" x14ac:dyDescent="0.25">
      <c r="A24">
        <v>4</v>
      </c>
      <c r="B24">
        <v>23</v>
      </c>
      <c r="C24">
        <f t="shared" si="3"/>
        <v>0.2</v>
      </c>
      <c r="D24">
        <f t="shared" si="4"/>
        <v>0.26987071960098086</v>
      </c>
      <c r="E24">
        <f t="shared" si="5"/>
        <v>6.9870719600980846E-2</v>
      </c>
    </row>
    <row r="25" spans="1:11" x14ac:dyDescent="0.25">
      <c r="A25">
        <v>5</v>
      </c>
      <c r="B25">
        <v>23</v>
      </c>
      <c r="C25">
        <f t="shared" si="3"/>
        <v>0.26666666666666666</v>
      </c>
      <c r="D25">
        <f t="shared" si="4"/>
        <v>0.26987071960098086</v>
      </c>
      <c r="E25">
        <f t="shared" si="5"/>
        <v>3.2040529343141944E-3</v>
      </c>
      <c r="G25" s="200" t="s">
        <v>149</v>
      </c>
      <c r="H25" s="200"/>
      <c r="I25" s="200"/>
      <c r="J25" s="8">
        <f>MAX(E21:E35)</f>
        <v>0.11273783931835912</v>
      </c>
    </row>
    <row r="26" spans="1:11" x14ac:dyDescent="0.25">
      <c r="A26">
        <v>6</v>
      </c>
      <c r="B26">
        <v>24</v>
      </c>
      <c r="C26">
        <f t="shared" si="3"/>
        <v>0.33333333333333331</v>
      </c>
      <c r="D26">
        <f t="shared" si="4"/>
        <v>0.38793627819477788</v>
      </c>
      <c r="E26">
        <f t="shared" si="5"/>
        <v>5.4602944861444569E-2</v>
      </c>
      <c r="J26" t="s">
        <v>150</v>
      </c>
    </row>
    <row r="27" spans="1:11" x14ac:dyDescent="0.25">
      <c r="A27">
        <v>7</v>
      </c>
      <c r="B27">
        <v>24</v>
      </c>
      <c r="C27">
        <f t="shared" si="3"/>
        <v>0.4</v>
      </c>
      <c r="D27">
        <f t="shared" si="4"/>
        <v>0.38793627819477788</v>
      </c>
      <c r="E27">
        <f t="shared" si="5"/>
        <v>1.2063721805222138E-2</v>
      </c>
      <c r="G27" s="200" t="s">
        <v>151</v>
      </c>
      <c r="H27" s="200"/>
      <c r="I27" s="200"/>
      <c r="J27" s="8">
        <v>0.33760000000000001</v>
      </c>
    </row>
    <row r="28" spans="1:11" x14ac:dyDescent="0.25">
      <c r="A28">
        <v>8</v>
      </c>
      <c r="B28">
        <v>25</v>
      </c>
      <c r="C28">
        <f t="shared" si="3"/>
        <v>0.46666666666666667</v>
      </c>
      <c r="D28">
        <f t="shared" si="4"/>
        <v>0.51746820123749848</v>
      </c>
      <c r="E28">
        <f t="shared" si="5"/>
        <v>5.0801534570831808E-2</v>
      </c>
      <c r="G28" t="s">
        <v>152</v>
      </c>
      <c r="J28" t="s">
        <v>153</v>
      </c>
    </row>
    <row r="29" spans="1:11" x14ac:dyDescent="0.25">
      <c r="A29">
        <v>9</v>
      </c>
      <c r="B29">
        <v>25</v>
      </c>
      <c r="C29">
        <f t="shared" si="3"/>
        <v>0.53333333333333333</v>
      </c>
      <c r="D29">
        <f t="shared" si="4"/>
        <v>0.51746820123749848</v>
      </c>
      <c r="E29">
        <f t="shared" si="5"/>
        <v>1.5865132095834844E-2</v>
      </c>
      <c r="G29" s="199" t="s">
        <v>154</v>
      </c>
      <c r="H29" s="199"/>
      <c r="I29" s="199"/>
    </row>
    <row r="30" spans="1:11" x14ac:dyDescent="0.25">
      <c r="A30">
        <v>10</v>
      </c>
      <c r="B30">
        <v>26</v>
      </c>
      <c r="C30">
        <f t="shared" si="3"/>
        <v>0.6</v>
      </c>
      <c r="D30">
        <f t="shared" si="4"/>
        <v>0.64516616187025921</v>
      </c>
      <c r="E30">
        <f t="shared" si="5"/>
        <v>4.5166161870259236E-2</v>
      </c>
    </row>
    <row r="31" spans="1:11" x14ac:dyDescent="0.25">
      <c r="A31">
        <v>11</v>
      </c>
      <c r="B31">
        <v>26</v>
      </c>
      <c r="C31">
        <f t="shared" si="3"/>
        <v>0.66666666666666663</v>
      </c>
      <c r="D31">
        <f t="shared" si="4"/>
        <v>0.64516616187025921</v>
      </c>
      <c r="E31">
        <f t="shared" si="5"/>
        <v>2.1500504796407416E-2</v>
      </c>
    </row>
    <row r="32" spans="1:11" x14ac:dyDescent="0.25">
      <c r="A32">
        <v>12</v>
      </c>
      <c r="B32">
        <v>27</v>
      </c>
      <c r="C32">
        <f t="shared" si="3"/>
        <v>0.73333333333333328</v>
      </c>
      <c r="D32">
        <f t="shared" si="4"/>
        <v>0.75828751896224611</v>
      </c>
      <c r="E32">
        <f t="shared" si="5"/>
        <v>2.4954185628912828E-2</v>
      </c>
    </row>
    <row r="33" spans="1:11" x14ac:dyDescent="0.25">
      <c r="A33">
        <v>13</v>
      </c>
      <c r="B33">
        <v>29</v>
      </c>
      <c r="C33">
        <f t="shared" si="3"/>
        <v>0.8</v>
      </c>
      <c r="D33">
        <f t="shared" si="4"/>
        <v>0.91273783931835917</v>
      </c>
      <c r="E33">
        <f t="shared" si="5"/>
        <v>0.11273783931835912</v>
      </c>
    </row>
    <row r="34" spans="1:11" x14ac:dyDescent="0.25">
      <c r="A34">
        <v>14</v>
      </c>
      <c r="B34">
        <v>29</v>
      </c>
      <c r="C34">
        <f t="shared" si="3"/>
        <v>0.8666666666666667</v>
      </c>
      <c r="D34">
        <f t="shared" si="4"/>
        <v>0.91273783931835917</v>
      </c>
      <c r="E34">
        <f t="shared" si="5"/>
        <v>4.6071172651692471E-2</v>
      </c>
    </row>
    <row r="35" spans="1:11" x14ac:dyDescent="0.25">
      <c r="A35">
        <v>15</v>
      </c>
      <c r="B35">
        <v>30</v>
      </c>
      <c r="C35">
        <f t="shared" si="3"/>
        <v>0.93333333333333335</v>
      </c>
      <c r="D35">
        <f t="shared" si="4"/>
        <v>0.9541320517045222</v>
      </c>
      <c r="E35">
        <f t="shared" si="5"/>
        <v>2.0798718371188851E-2</v>
      </c>
    </row>
    <row r="38" spans="1:11" x14ac:dyDescent="0.25">
      <c r="A38" s="22" t="s">
        <v>144</v>
      </c>
      <c r="B38" s="22"/>
      <c r="C38" s="22"/>
      <c r="D38" s="22" t="s">
        <v>156</v>
      </c>
      <c r="E38" s="22"/>
      <c r="F38" s="22"/>
      <c r="G38" s="22"/>
      <c r="H38" s="22"/>
      <c r="I38" s="22"/>
      <c r="J38" s="22"/>
      <c r="K38" s="22"/>
    </row>
    <row r="39" spans="1:11" x14ac:dyDescent="0.25">
      <c r="A39" t="s">
        <v>145</v>
      </c>
      <c r="B39" t="s">
        <v>79</v>
      </c>
      <c r="C39" t="s">
        <v>146</v>
      </c>
      <c r="D39" t="s">
        <v>147</v>
      </c>
      <c r="E39" t="s">
        <v>148</v>
      </c>
    </row>
    <row r="40" spans="1:11" x14ac:dyDescent="0.25">
      <c r="A40">
        <v>1</v>
      </c>
      <c r="B40">
        <v>2.4444444444444446</v>
      </c>
      <c r="C40">
        <f>(A40-1)/$H$40</f>
        <v>0</v>
      </c>
      <c r="D40">
        <f>_xlfn.NORM.DIST(B40,$H$41,$H$42,1)</f>
        <v>5.266123256420293E-2</v>
      </c>
      <c r="E40">
        <f>ABS(C40-D40)</f>
        <v>5.266123256420293E-2</v>
      </c>
      <c r="G40" s="23" t="s">
        <v>80</v>
      </c>
      <c r="H40" s="24">
        <f>COUNT(B40:B51)</f>
        <v>12</v>
      </c>
    </row>
    <row r="41" spans="1:11" x14ac:dyDescent="0.25">
      <c r="A41">
        <v>2</v>
      </c>
      <c r="B41">
        <v>2.625</v>
      </c>
      <c r="C41">
        <f t="shared" ref="C41:C51" si="6">(A41-1)/$H$40</f>
        <v>8.3333333333333329E-2</v>
      </c>
      <c r="D41">
        <f t="shared" ref="D41:D51" si="7">_xlfn.NORM.DIST(B41,$H$41,$H$42,1)</f>
        <v>9.8569761236902725E-2</v>
      </c>
      <c r="E41">
        <f t="shared" ref="E41:E51" si="8">ABS(C41-D41)</f>
        <v>1.5236427903569397E-2</v>
      </c>
      <c r="G41" s="25" t="s">
        <v>81</v>
      </c>
      <c r="H41" s="73">
        <f>AVERAGE(B40:B51)</f>
        <v>3.3310185185185186</v>
      </c>
    </row>
    <row r="42" spans="1:11" x14ac:dyDescent="0.25">
      <c r="A42">
        <v>3</v>
      </c>
      <c r="B42">
        <v>2.625</v>
      </c>
      <c r="C42">
        <f t="shared" si="6"/>
        <v>0.16666666666666666</v>
      </c>
      <c r="D42">
        <f t="shared" si="7"/>
        <v>9.8569761236902725E-2</v>
      </c>
      <c r="E42">
        <f t="shared" si="8"/>
        <v>6.8096905429763932E-2</v>
      </c>
      <c r="G42" s="27" t="s">
        <v>82</v>
      </c>
      <c r="H42" s="74">
        <f>_xlfn.STDEV.S(B40:B51)</f>
        <v>0.54740976806350927</v>
      </c>
    </row>
    <row r="43" spans="1:11" x14ac:dyDescent="0.25">
      <c r="A43">
        <v>4</v>
      </c>
      <c r="B43">
        <v>2.8888888888888888</v>
      </c>
      <c r="C43">
        <f t="shared" si="6"/>
        <v>0.25</v>
      </c>
      <c r="D43">
        <f t="shared" si="7"/>
        <v>0.20963861532260247</v>
      </c>
      <c r="E43">
        <f t="shared" si="8"/>
        <v>4.0361384677397527E-2</v>
      </c>
    </row>
    <row r="44" spans="1:11" x14ac:dyDescent="0.25">
      <c r="A44">
        <v>5</v>
      </c>
      <c r="B44">
        <v>3.375</v>
      </c>
      <c r="C44">
        <f t="shared" si="6"/>
        <v>0.33333333333333331</v>
      </c>
      <c r="D44">
        <f t="shared" si="7"/>
        <v>0.53201845191046182</v>
      </c>
      <c r="E44">
        <f t="shared" si="8"/>
        <v>0.19868511857712851</v>
      </c>
      <c r="G44" s="200" t="s">
        <v>149</v>
      </c>
      <c r="H44" s="200"/>
      <c r="I44" s="200"/>
      <c r="J44" s="8">
        <f>MAX(E40:E51)</f>
        <v>0.20455574174657992</v>
      </c>
    </row>
    <row r="45" spans="1:11" x14ac:dyDescent="0.25">
      <c r="A45">
        <v>6</v>
      </c>
      <c r="B45">
        <v>3.5</v>
      </c>
      <c r="C45">
        <f t="shared" si="6"/>
        <v>0.41666666666666669</v>
      </c>
      <c r="D45">
        <f t="shared" si="7"/>
        <v>0.62122240841324661</v>
      </c>
      <c r="E45">
        <f t="shared" si="8"/>
        <v>0.20455574174657992</v>
      </c>
      <c r="J45" t="s">
        <v>150</v>
      </c>
    </row>
    <row r="46" spans="1:11" x14ac:dyDescent="0.25">
      <c r="A46">
        <v>7</v>
      </c>
      <c r="B46">
        <v>3.5</v>
      </c>
      <c r="C46">
        <f t="shared" si="6"/>
        <v>0.5</v>
      </c>
      <c r="D46">
        <f t="shared" si="7"/>
        <v>0.62122240841324661</v>
      </c>
      <c r="E46">
        <f t="shared" si="8"/>
        <v>0.12122240841324661</v>
      </c>
      <c r="G46" s="200" t="s">
        <v>151</v>
      </c>
      <c r="H46" s="200"/>
      <c r="I46" s="200"/>
      <c r="J46" s="8">
        <v>0.37540000000000001</v>
      </c>
    </row>
    <row r="47" spans="1:11" x14ac:dyDescent="0.25">
      <c r="A47">
        <v>8</v>
      </c>
      <c r="B47">
        <v>3.5</v>
      </c>
      <c r="C47">
        <f t="shared" si="6"/>
        <v>0.58333333333333337</v>
      </c>
      <c r="D47">
        <f t="shared" si="7"/>
        <v>0.62122240841324661</v>
      </c>
      <c r="E47">
        <f t="shared" si="8"/>
        <v>3.7889075079913237E-2</v>
      </c>
      <c r="G47" t="s">
        <v>152</v>
      </c>
      <c r="J47" t="s">
        <v>153</v>
      </c>
    </row>
    <row r="48" spans="1:11" x14ac:dyDescent="0.25">
      <c r="A48">
        <v>9</v>
      </c>
      <c r="B48">
        <v>3.75</v>
      </c>
      <c r="C48">
        <f t="shared" si="6"/>
        <v>0.66666666666666663</v>
      </c>
      <c r="D48">
        <f t="shared" si="7"/>
        <v>0.77798006558231769</v>
      </c>
      <c r="E48">
        <f t="shared" si="8"/>
        <v>0.11131339891565106</v>
      </c>
      <c r="G48" s="199" t="s">
        <v>154</v>
      </c>
      <c r="H48" s="199"/>
      <c r="I48" s="199"/>
    </row>
    <row r="49" spans="1:11" x14ac:dyDescent="0.25">
      <c r="A49">
        <v>10</v>
      </c>
      <c r="B49">
        <v>3.875</v>
      </c>
      <c r="C49">
        <f t="shared" si="6"/>
        <v>0.75</v>
      </c>
      <c r="D49">
        <f t="shared" si="7"/>
        <v>0.83982460040599094</v>
      </c>
      <c r="E49">
        <f t="shared" si="8"/>
        <v>8.982460040599094E-2</v>
      </c>
    </row>
    <row r="50" spans="1:11" x14ac:dyDescent="0.25">
      <c r="A50">
        <v>11</v>
      </c>
      <c r="B50">
        <v>3.8888888888888888</v>
      </c>
      <c r="C50">
        <f t="shared" si="6"/>
        <v>0.83333333333333337</v>
      </c>
      <c r="D50">
        <f t="shared" si="7"/>
        <v>0.84592445367212521</v>
      </c>
      <c r="E50">
        <f t="shared" si="8"/>
        <v>1.2591120338791839E-2</v>
      </c>
    </row>
    <row r="51" spans="1:11" x14ac:dyDescent="0.25">
      <c r="A51">
        <v>12</v>
      </c>
      <c r="B51">
        <v>4</v>
      </c>
      <c r="C51">
        <f t="shared" si="6"/>
        <v>0.91666666666666663</v>
      </c>
      <c r="D51">
        <f t="shared" si="7"/>
        <v>0.88916233182722204</v>
      </c>
      <c r="E51">
        <f t="shared" si="8"/>
        <v>2.7504334839444589E-2</v>
      </c>
    </row>
    <row r="54" spans="1:11" x14ac:dyDescent="0.25">
      <c r="A54" s="22" t="s">
        <v>144</v>
      </c>
      <c r="B54" s="22"/>
      <c r="C54" s="22"/>
      <c r="D54" s="22" t="s">
        <v>156</v>
      </c>
      <c r="E54" s="22"/>
      <c r="F54" s="22"/>
      <c r="G54" s="22"/>
      <c r="H54" s="22"/>
      <c r="I54" s="22"/>
      <c r="J54" s="22"/>
      <c r="K54" s="22"/>
    </row>
    <row r="55" spans="1:11" x14ac:dyDescent="0.25">
      <c r="A55" t="s">
        <v>145</v>
      </c>
      <c r="B55" t="s">
        <v>79</v>
      </c>
      <c r="C55" t="s">
        <v>146</v>
      </c>
      <c r="D55" t="s">
        <v>147</v>
      </c>
      <c r="E55" t="s">
        <v>148</v>
      </c>
    </row>
    <row r="56" spans="1:11" x14ac:dyDescent="0.25">
      <c r="A56">
        <v>1</v>
      </c>
      <c r="B56">
        <v>21</v>
      </c>
      <c r="C56">
        <f>(A56-1)/$H$56</f>
        <v>0</v>
      </c>
      <c r="D56">
        <f>_xlfn.NORM.DIST(B56,$H$57,$H$58,1)</f>
        <v>0.11039561720125049</v>
      </c>
      <c r="E56">
        <f>ABS(C56-D56)</f>
        <v>0.11039561720125049</v>
      </c>
      <c r="G56" s="23" t="s">
        <v>80</v>
      </c>
      <c r="H56" s="24">
        <f>COUNT(B56:B67)</f>
        <v>12</v>
      </c>
    </row>
    <row r="57" spans="1:11" x14ac:dyDescent="0.25">
      <c r="A57">
        <v>2</v>
      </c>
      <c r="B57">
        <v>21</v>
      </c>
      <c r="C57">
        <f t="shared" ref="C57:C67" si="9">(A57-1)/$H$56</f>
        <v>8.3333333333333329E-2</v>
      </c>
      <c r="D57">
        <f t="shared" ref="D57:D67" si="10">_xlfn.NORM.DIST(B57,$H$57,$H$58,1)</f>
        <v>0.11039561720125049</v>
      </c>
      <c r="E57">
        <f t="shared" ref="E57:E67" si="11">ABS(C57-D57)</f>
        <v>2.7062283867917161E-2</v>
      </c>
      <c r="G57" s="25" t="s">
        <v>81</v>
      </c>
      <c r="H57" s="73">
        <f>AVERAGE(B56:B67)</f>
        <v>26.833333333333332</v>
      </c>
    </row>
    <row r="58" spans="1:11" x14ac:dyDescent="0.25">
      <c r="A58">
        <v>3</v>
      </c>
      <c r="B58">
        <v>21</v>
      </c>
      <c r="C58">
        <f t="shared" si="9"/>
        <v>0.16666666666666666</v>
      </c>
      <c r="D58">
        <f t="shared" si="10"/>
        <v>0.11039561720125049</v>
      </c>
      <c r="E58">
        <f t="shared" si="11"/>
        <v>5.6271049465416167E-2</v>
      </c>
      <c r="G58" s="27" t="s">
        <v>82</v>
      </c>
      <c r="H58" s="74">
        <f>_xlfn.STDEV.S(B56:B67)</f>
        <v>4.7641336774874024</v>
      </c>
    </row>
    <row r="59" spans="1:11" x14ac:dyDescent="0.25">
      <c r="A59">
        <v>4</v>
      </c>
      <c r="B59">
        <v>22</v>
      </c>
      <c r="C59">
        <f t="shared" si="9"/>
        <v>0.25</v>
      </c>
      <c r="D59">
        <f t="shared" si="10"/>
        <v>0.15516612248413197</v>
      </c>
      <c r="E59">
        <f t="shared" si="11"/>
        <v>9.4833877515868026E-2</v>
      </c>
    </row>
    <row r="60" spans="1:11" x14ac:dyDescent="0.25">
      <c r="A60">
        <v>5</v>
      </c>
      <c r="B60">
        <v>26</v>
      </c>
      <c r="C60">
        <f t="shared" si="9"/>
        <v>0.33333333333333331</v>
      </c>
      <c r="D60">
        <f t="shared" si="10"/>
        <v>0.43057198380814149</v>
      </c>
      <c r="E60">
        <f t="shared" si="11"/>
        <v>9.7238650474808175E-2</v>
      </c>
      <c r="G60" s="200" t="s">
        <v>149</v>
      </c>
      <c r="H60" s="200"/>
      <c r="I60" s="200"/>
      <c r="J60" s="8">
        <f>MAX(E56:E67)</f>
        <v>0.11039561720125049</v>
      </c>
    </row>
    <row r="61" spans="1:11" x14ac:dyDescent="0.25">
      <c r="A61">
        <v>6</v>
      </c>
      <c r="B61">
        <v>27</v>
      </c>
      <c r="C61">
        <f t="shared" si="9"/>
        <v>0.41666666666666669</v>
      </c>
      <c r="D61">
        <f t="shared" si="10"/>
        <v>0.5139536009349468</v>
      </c>
      <c r="E61">
        <f t="shared" si="11"/>
        <v>9.7286934268280112E-2</v>
      </c>
      <c r="J61" t="s">
        <v>150</v>
      </c>
    </row>
    <row r="62" spans="1:11" x14ac:dyDescent="0.25">
      <c r="A62">
        <v>7</v>
      </c>
      <c r="B62">
        <v>28</v>
      </c>
      <c r="C62">
        <f t="shared" si="9"/>
        <v>0.5</v>
      </c>
      <c r="D62">
        <f t="shared" si="10"/>
        <v>0.59672740734849139</v>
      </c>
      <c r="E62">
        <f t="shared" si="11"/>
        <v>9.672740734849139E-2</v>
      </c>
      <c r="G62" s="200" t="s">
        <v>151</v>
      </c>
      <c r="H62" s="200"/>
      <c r="I62" s="200"/>
      <c r="J62" s="8">
        <v>0.37540000000000001</v>
      </c>
    </row>
    <row r="63" spans="1:11" x14ac:dyDescent="0.25">
      <c r="A63">
        <v>8</v>
      </c>
      <c r="B63">
        <v>28</v>
      </c>
      <c r="C63">
        <f t="shared" si="9"/>
        <v>0.58333333333333337</v>
      </c>
      <c r="D63">
        <f t="shared" si="10"/>
        <v>0.59672740734849139</v>
      </c>
      <c r="E63">
        <f t="shared" si="11"/>
        <v>1.339407401515802E-2</v>
      </c>
      <c r="G63" t="s">
        <v>152</v>
      </c>
      <c r="J63" t="s">
        <v>153</v>
      </c>
    </row>
    <row r="64" spans="1:11" x14ac:dyDescent="0.25">
      <c r="A64">
        <v>9</v>
      </c>
      <c r="B64">
        <v>30</v>
      </c>
      <c r="C64">
        <f t="shared" si="9"/>
        <v>0.66666666666666663</v>
      </c>
      <c r="D64">
        <f t="shared" si="10"/>
        <v>0.74687524537601679</v>
      </c>
      <c r="E64">
        <f t="shared" si="11"/>
        <v>8.0208578709350165E-2</v>
      </c>
      <c r="G64" s="199" t="s">
        <v>154</v>
      </c>
      <c r="H64" s="199"/>
      <c r="I64" s="199"/>
    </row>
    <row r="65" spans="1:15" x14ac:dyDescent="0.25">
      <c r="A65">
        <v>10</v>
      </c>
      <c r="B65">
        <v>31</v>
      </c>
      <c r="C65">
        <f t="shared" si="9"/>
        <v>0.75</v>
      </c>
      <c r="D65">
        <f t="shared" si="10"/>
        <v>0.80910165560537861</v>
      </c>
      <c r="E65">
        <f t="shared" si="11"/>
        <v>5.9101655605378611E-2</v>
      </c>
    </row>
    <row r="66" spans="1:15" x14ac:dyDescent="0.25">
      <c r="A66">
        <v>11</v>
      </c>
      <c r="B66">
        <v>32</v>
      </c>
      <c r="C66">
        <f t="shared" si="9"/>
        <v>0.83333333333333337</v>
      </c>
      <c r="D66">
        <f t="shared" si="10"/>
        <v>0.86092672794586567</v>
      </c>
      <c r="E66">
        <f t="shared" si="11"/>
        <v>2.7593394612532296E-2</v>
      </c>
    </row>
    <row r="67" spans="1:15" x14ac:dyDescent="0.25">
      <c r="A67">
        <v>12</v>
      </c>
      <c r="B67">
        <v>35</v>
      </c>
      <c r="C67">
        <f t="shared" si="9"/>
        <v>0.91666666666666663</v>
      </c>
      <c r="D67">
        <f t="shared" si="10"/>
        <v>0.95675378213607687</v>
      </c>
      <c r="E67">
        <f t="shared" si="11"/>
        <v>4.0087115469410239E-2</v>
      </c>
    </row>
    <row r="70" spans="1:15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</row>
    <row r="71" spans="1:15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</row>
    <row r="74" spans="1:15" x14ac:dyDescent="0.25">
      <c r="A74" s="22" t="s">
        <v>144</v>
      </c>
      <c r="B74" s="22"/>
      <c r="C74" s="22"/>
      <c r="D74" s="22" t="s">
        <v>218</v>
      </c>
      <c r="E74" s="22"/>
      <c r="F74" s="22"/>
      <c r="G74" s="22"/>
      <c r="H74" s="22"/>
      <c r="I74" s="22"/>
      <c r="J74" s="22"/>
      <c r="K74" s="22"/>
    </row>
    <row r="75" spans="1:15" x14ac:dyDescent="0.25">
      <c r="A75" t="s">
        <v>145</v>
      </c>
      <c r="B75" t="s">
        <v>79</v>
      </c>
      <c r="C75" t="s">
        <v>146</v>
      </c>
      <c r="D75" t="s">
        <v>147</v>
      </c>
      <c r="E75" t="s">
        <v>148</v>
      </c>
    </row>
    <row r="76" spans="1:15" x14ac:dyDescent="0.25">
      <c r="A76">
        <v>1</v>
      </c>
      <c r="B76">
        <v>10</v>
      </c>
      <c r="C76">
        <f>(A76-1)/$H$76</f>
        <v>0</v>
      </c>
      <c r="D76">
        <f>_xlfn.NORM.DIST(B76,$H$77,$H$78,1)</f>
        <v>4.48406932657137E-3</v>
      </c>
      <c r="E76">
        <f>ABS(C76-D76)</f>
        <v>4.48406932657137E-3</v>
      </c>
      <c r="G76" s="23" t="s">
        <v>80</v>
      </c>
      <c r="H76" s="24">
        <f>COUNT(B76:B90)</f>
        <v>15</v>
      </c>
    </row>
    <row r="77" spans="1:15" x14ac:dyDescent="0.25">
      <c r="A77">
        <v>2</v>
      </c>
      <c r="B77">
        <v>15.5</v>
      </c>
      <c r="C77">
        <f t="shared" ref="C77:C90" si="12">(A77-1)/$H$76</f>
        <v>6.6666666666666666E-2</v>
      </c>
      <c r="D77">
        <f t="shared" ref="D77:D90" si="13">_xlfn.NORM.DIST(B77,$H$77,$H$78,1)</f>
        <v>0.18550773473259238</v>
      </c>
      <c r="E77">
        <f t="shared" ref="E77:E90" si="14">ABS(C77-D77)</f>
        <v>0.11884106806592572</v>
      </c>
      <c r="G77" s="25" t="s">
        <v>81</v>
      </c>
      <c r="H77" s="73">
        <f>AVERAGE(B76:B90)</f>
        <v>18.362727272727273</v>
      </c>
      <c r="O77" s="76"/>
    </row>
    <row r="78" spans="1:15" x14ac:dyDescent="0.25">
      <c r="A78">
        <v>3</v>
      </c>
      <c r="B78">
        <v>15.772727272727273</v>
      </c>
      <c r="C78">
        <f t="shared" si="12"/>
        <v>0.13333333333333333</v>
      </c>
      <c r="D78">
        <f t="shared" si="13"/>
        <v>0.20915739194636923</v>
      </c>
      <c r="E78">
        <f t="shared" si="14"/>
        <v>7.58240586130359E-2</v>
      </c>
      <c r="G78" s="27" t="s">
        <v>82</v>
      </c>
      <c r="H78" s="74">
        <f>_xlfn.STDEV.S(B76:B90)</f>
        <v>3.2001052410380297</v>
      </c>
      <c r="O78" s="76"/>
    </row>
    <row r="79" spans="1:15" x14ac:dyDescent="0.25">
      <c r="A79">
        <v>4</v>
      </c>
      <c r="B79">
        <v>16.181818181818183</v>
      </c>
      <c r="C79">
        <f t="shared" si="12"/>
        <v>0.2</v>
      </c>
      <c r="D79">
        <f t="shared" si="13"/>
        <v>0.24777389016402923</v>
      </c>
      <c r="E79">
        <f t="shared" si="14"/>
        <v>4.777389016402922E-2</v>
      </c>
      <c r="O79" s="76"/>
    </row>
    <row r="80" spans="1:15" x14ac:dyDescent="0.25">
      <c r="A80">
        <v>5</v>
      </c>
      <c r="B80">
        <v>17.681818181818183</v>
      </c>
      <c r="C80">
        <f t="shared" si="12"/>
        <v>0.26666666666666666</v>
      </c>
      <c r="D80">
        <f t="shared" si="13"/>
        <v>0.41575041582231492</v>
      </c>
      <c r="E80">
        <f t="shared" si="14"/>
        <v>0.14908374915564826</v>
      </c>
      <c r="G80" s="200" t="s">
        <v>149</v>
      </c>
      <c r="H80" s="200"/>
      <c r="I80" s="200"/>
      <c r="J80" s="8">
        <f>MAX(E76:E90)</f>
        <v>0.14908374915564826</v>
      </c>
      <c r="O80" s="76"/>
    </row>
    <row r="81" spans="1:15" x14ac:dyDescent="0.25">
      <c r="A81">
        <v>6</v>
      </c>
      <c r="B81">
        <v>17.8</v>
      </c>
      <c r="C81">
        <f t="shared" si="12"/>
        <v>0.33333333333333331</v>
      </c>
      <c r="D81">
        <f t="shared" si="13"/>
        <v>0.43020727265332748</v>
      </c>
      <c r="E81">
        <f t="shared" si="14"/>
        <v>9.6873939319994162E-2</v>
      </c>
      <c r="J81" t="s">
        <v>150</v>
      </c>
      <c r="O81" s="76"/>
    </row>
    <row r="82" spans="1:15" x14ac:dyDescent="0.25">
      <c r="A82">
        <v>7</v>
      </c>
      <c r="B82">
        <v>18.181818181818183</v>
      </c>
      <c r="C82">
        <f t="shared" si="12"/>
        <v>0.4</v>
      </c>
      <c r="D82">
        <f t="shared" si="13"/>
        <v>0.47745890969987692</v>
      </c>
      <c r="E82">
        <f t="shared" si="14"/>
        <v>7.7458909699876899E-2</v>
      </c>
      <c r="G82" s="200" t="s">
        <v>151</v>
      </c>
      <c r="H82" s="200"/>
      <c r="I82" s="200"/>
      <c r="J82" s="8">
        <v>0.33760000000000001</v>
      </c>
      <c r="O82" s="76"/>
    </row>
    <row r="83" spans="1:15" x14ac:dyDescent="0.25">
      <c r="A83">
        <v>8</v>
      </c>
      <c r="B83">
        <v>18.818181818181817</v>
      </c>
      <c r="C83">
        <f t="shared" si="12"/>
        <v>0.46666666666666667</v>
      </c>
      <c r="D83">
        <f t="shared" si="13"/>
        <v>0.55658829637394824</v>
      </c>
      <c r="E83">
        <f t="shared" si="14"/>
        <v>8.992162970728157E-2</v>
      </c>
      <c r="G83" t="s">
        <v>152</v>
      </c>
      <c r="J83" t="s">
        <v>153</v>
      </c>
      <c r="O83" s="76"/>
    </row>
    <row r="84" spans="1:15" x14ac:dyDescent="0.25">
      <c r="A84">
        <v>9</v>
      </c>
      <c r="B84">
        <v>18.95</v>
      </c>
      <c r="C84">
        <f t="shared" si="12"/>
        <v>0.53333333333333333</v>
      </c>
      <c r="D84">
        <f t="shared" si="13"/>
        <v>0.57280368849661045</v>
      </c>
      <c r="E84">
        <f t="shared" si="14"/>
        <v>3.9470355163277127E-2</v>
      </c>
      <c r="G84" s="199" t="s">
        <v>154</v>
      </c>
      <c r="H84" s="199"/>
      <c r="I84" s="199"/>
      <c r="O84" s="76"/>
    </row>
    <row r="85" spans="1:15" x14ac:dyDescent="0.25">
      <c r="A85">
        <v>10</v>
      </c>
      <c r="B85">
        <v>19.5</v>
      </c>
      <c r="C85">
        <f t="shared" si="12"/>
        <v>0.6</v>
      </c>
      <c r="D85">
        <f t="shared" si="13"/>
        <v>0.63884979694354649</v>
      </c>
      <c r="E85">
        <f t="shared" si="14"/>
        <v>3.8849796943546511E-2</v>
      </c>
      <c r="O85" s="76"/>
    </row>
    <row r="86" spans="1:15" x14ac:dyDescent="0.25">
      <c r="A86">
        <v>11</v>
      </c>
      <c r="B86">
        <v>20.227272727272727</v>
      </c>
      <c r="C86">
        <f t="shared" si="12"/>
        <v>0.66666666666666663</v>
      </c>
      <c r="D86">
        <f t="shared" si="13"/>
        <v>0.71993596568872453</v>
      </c>
      <c r="E86">
        <f t="shared" si="14"/>
        <v>5.3269299022057903E-2</v>
      </c>
      <c r="O86" s="76"/>
    </row>
    <row r="87" spans="1:15" x14ac:dyDescent="0.25">
      <c r="A87">
        <v>12</v>
      </c>
      <c r="B87">
        <v>20.6</v>
      </c>
      <c r="C87">
        <f t="shared" si="12"/>
        <v>0.73333333333333328</v>
      </c>
      <c r="D87">
        <f t="shared" si="13"/>
        <v>0.75776295899992108</v>
      </c>
      <c r="E87">
        <f t="shared" si="14"/>
        <v>2.4429625666587795E-2</v>
      </c>
      <c r="O87" s="76"/>
    </row>
    <row r="88" spans="1:15" x14ac:dyDescent="0.25">
      <c r="A88">
        <v>13</v>
      </c>
      <c r="B88">
        <v>21.318181818181817</v>
      </c>
      <c r="C88">
        <f t="shared" si="12"/>
        <v>0.8</v>
      </c>
      <c r="D88">
        <f t="shared" si="13"/>
        <v>0.82213945608717931</v>
      </c>
      <c r="E88">
        <f t="shared" si="14"/>
        <v>2.2139456087179266E-2</v>
      </c>
      <c r="O88" s="76"/>
    </row>
    <row r="89" spans="1:15" x14ac:dyDescent="0.25">
      <c r="A89">
        <v>14</v>
      </c>
      <c r="B89">
        <v>22</v>
      </c>
      <c r="C89">
        <f t="shared" si="12"/>
        <v>0.8666666666666667</v>
      </c>
      <c r="D89">
        <f t="shared" si="13"/>
        <v>0.87214939359153554</v>
      </c>
      <c r="E89">
        <f t="shared" si="14"/>
        <v>5.4827269248688415E-3</v>
      </c>
      <c r="O89" s="76"/>
    </row>
    <row r="90" spans="1:15" x14ac:dyDescent="0.25">
      <c r="A90">
        <v>15</v>
      </c>
      <c r="B90">
        <v>22.90909090909091</v>
      </c>
      <c r="C90">
        <f t="shared" si="12"/>
        <v>0.93333333333333335</v>
      </c>
      <c r="D90">
        <f t="shared" si="13"/>
        <v>0.92229682770221888</v>
      </c>
      <c r="E90">
        <f t="shared" si="14"/>
        <v>1.1036505631114468E-2</v>
      </c>
      <c r="O90" s="76"/>
    </row>
    <row r="91" spans="1:15" x14ac:dyDescent="0.25">
      <c r="O91" s="76"/>
    </row>
    <row r="93" spans="1:15" x14ac:dyDescent="0.25">
      <c r="A93" s="22" t="s">
        <v>144</v>
      </c>
      <c r="B93" s="22"/>
      <c r="C93" s="22"/>
      <c r="D93" s="22" t="s">
        <v>228</v>
      </c>
      <c r="E93" s="22"/>
      <c r="F93" s="22"/>
      <c r="G93" s="22"/>
      <c r="H93" s="22"/>
      <c r="I93" s="22"/>
      <c r="J93" s="22"/>
      <c r="K93" s="22"/>
    </row>
    <row r="94" spans="1:15" x14ac:dyDescent="0.25">
      <c r="A94" t="s">
        <v>145</v>
      </c>
      <c r="B94" t="s">
        <v>79</v>
      </c>
      <c r="C94" t="s">
        <v>146</v>
      </c>
      <c r="D94" t="s">
        <v>147</v>
      </c>
      <c r="E94" t="s">
        <v>148</v>
      </c>
    </row>
    <row r="95" spans="1:15" x14ac:dyDescent="0.25">
      <c r="A95">
        <v>1</v>
      </c>
      <c r="B95" s="76">
        <v>15.714285714285714</v>
      </c>
      <c r="C95">
        <f>(A95-1)/$H$95</f>
        <v>0</v>
      </c>
      <c r="D95">
        <f>_xlfn.NORM.DIST(B95,$H$96,$H$97,1)</f>
        <v>4.3130501323704031E-2</v>
      </c>
      <c r="E95">
        <f>ABS(C95-D95)</f>
        <v>4.3130501323704031E-2</v>
      </c>
      <c r="G95" s="23" t="s">
        <v>80</v>
      </c>
      <c r="H95" s="24">
        <f>COUNT(B95:B109)</f>
        <v>15</v>
      </c>
    </row>
    <row r="96" spans="1:15" x14ac:dyDescent="0.25">
      <c r="A96">
        <v>2</v>
      </c>
      <c r="B96" s="76">
        <v>16.5</v>
      </c>
      <c r="C96">
        <f t="shared" ref="C96:C109" si="15">(A96-1)/$H$95</f>
        <v>6.6666666666666666E-2</v>
      </c>
      <c r="D96">
        <f t="shared" ref="D96:D109" si="16">_xlfn.NORM.DIST(B96,$H$96,$H$97,1)</f>
        <v>0.12101037186821738</v>
      </c>
      <c r="E96">
        <f t="shared" ref="E96:E109" si="17">ABS(C96-D96)</f>
        <v>5.4343705201550713E-2</v>
      </c>
      <c r="G96" s="25" t="s">
        <v>81</v>
      </c>
      <c r="H96" s="73">
        <f>AVERAGE(B95:B109)</f>
        <v>18.185119047619047</v>
      </c>
    </row>
    <row r="97" spans="1:11" x14ac:dyDescent="0.25">
      <c r="A97">
        <v>3</v>
      </c>
      <c r="B97" s="76">
        <v>17.166666666666668</v>
      </c>
      <c r="C97">
        <f t="shared" si="15"/>
        <v>0.13333333333333333</v>
      </c>
      <c r="D97">
        <f t="shared" si="16"/>
        <v>0.23975372362725733</v>
      </c>
      <c r="E97">
        <f t="shared" si="17"/>
        <v>0.106420390293924</v>
      </c>
      <c r="G97" s="27" t="s">
        <v>82</v>
      </c>
      <c r="H97" s="74">
        <f>_xlfn.STDEV.S(B95:B109)</f>
        <v>1.4403331813876949</v>
      </c>
    </row>
    <row r="98" spans="1:11" x14ac:dyDescent="0.25">
      <c r="A98">
        <v>4</v>
      </c>
      <c r="B98" s="76">
        <v>17.277777777777779</v>
      </c>
      <c r="C98">
        <f t="shared" si="15"/>
        <v>0.2</v>
      </c>
      <c r="D98">
        <f t="shared" si="16"/>
        <v>0.26436288081674458</v>
      </c>
      <c r="E98">
        <f t="shared" si="17"/>
        <v>6.4362880816744572E-2</v>
      </c>
    </row>
    <row r="99" spans="1:11" x14ac:dyDescent="0.25">
      <c r="A99">
        <v>5</v>
      </c>
      <c r="B99" s="76">
        <v>17.277777777777779</v>
      </c>
      <c r="C99">
        <f t="shared" si="15"/>
        <v>0.26666666666666666</v>
      </c>
      <c r="D99">
        <f t="shared" si="16"/>
        <v>0.26436288081674458</v>
      </c>
      <c r="E99">
        <f t="shared" si="17"/>
        <v>2.3037858499220798E-3</v>
      </c>
      <c r="G99" s="200" t="s">
        <v>149</v>
      </c>
      <c r="H99" s="200"/>
      <c r="I99" s="200"/>
      <c r="J99" s="8">
        <f>MAX(E95:E109)</f>
        <v>0.106420390293924</v>
      </c>
    </row>
    <row r="100" spans="1:11" x14ac:dyDescent="0.25">
      <c r="A100">
        <v>6</v>
      </c>
      <c r="B100" s="76">
        <v>17.5</v>
      </c>
      <c r="C100">
        <f t="shared" si="15"/>
        <v>0.33333333333333331</v>
      </c>
      <c r="D100">
        <f t="shared" si="16"/>
        <v>0.31715579643158504</v>
      </c>
      <c r="E100">
        <f t="shared" si="17"/>
        <v>1.617753690174828E-2</v>
      </c>
      <c r="J100" t="s">
        <v>150</v>
      </c>
    </row>
    <row r="101" spans="1:11" x14ac:dyDescent="0.25">
      <c r="A101">
        <v>7</v>
      </c>
      <c r="B101" s="76">
        <v>17.722222222222221</v>
      </c>
      <c r="C101">
        <f t="shared" si="15"/>
        <v>0.4</v>
      </c>
      <c r="D101">
        <f t="shared" si="16"/>
        <v>0.3739605486853132</v>
      </c>
      <c r="E101">
        <f t="shared" si="17"/>
        <v>2.6039451314686823E-2</v>
      </c>
      <c r="G101" s="200" t="s">
        <v>151</v>
      </c>
      <c r="H101" s="200"/>
      <c r="I101" s="200"/>
      <c r="J101" s="8">
        <v>0.33760000000000001</v>
      </c>
    </row>
    <row r="102" spans="1:11" x14ac:dyDescent="0.25">
      <c r="A102">
        <v>8</v>
      </c>
      <c r="B102" s="76">
        <v>18.166666666666668</v>
      </c>
      <c r="C102">
        <f t="shared" si="15"/>
        <v>0.46666666666666667</v>
      </c>
      <c r="D102">
        <f t="shared" si="16"/>
        <v>0.49488921475377029</v>
      </c>
      <c r="E102">
        <f t="shared" si="17"/>
        <v>2.8222548087103616E-2</v>
      </c>
      <c r="G102" t="s">
        <v>152</v>
      </c>
      <c r="J102" t="s">
        <v>153</v>
      </c>
    </row>
    <row r="103" spans="1:11" x14ac:dyDescent="0.25">
      <c r="A103">
        <v>9</v>
      </c>
      <c r="B103" s="76">
        <v>18.277777777777779</v>
      </c>
      <c r="C103">
        <f t="shared" si="15"/>
        <v>0.53333333333333333</v>
      </c>
      <c r="D103">
        <f t="shared" si="16"/>
        <v>0.52564684632697334</v>
      </c>
      <c r="E103">
        <f t="shared" si="17"/>
        <v>7.6864870063599877E-3</v>
      </c>
      <c r="G103" s="199" t="s">
        <v>154</v>
      </c>
      <c r="H103" s="199"/>
      <c r="I103" s="199"/>
    </row>
    <row r="104" spans="1:11" x14ac:dyDescent="0.25">
      <c r="A104">
        <v>10</v>
      </c>
      <c r="B104" s="76">
        <v>18.388888888888889</v>
      </c>
      <c r="C104">
        <f t="shared" si="15"/>
        <v>0.6</v>
      </c>
      <c r="D104">
        <f t="shared" si="16"/>
        <v>0.55625229048079206</v>
      </c>
      <c r="E104">
        <f t="shared" si="17"/>
        <v>4.3747709519207922E-2</v>
      </c>
    </row>
    <row r="105" spans="1:11" x14ac:dyDescent="0.25">
      <c r="A105">
        <v>11</v>
      </c>
      <c r="B105" s="76">
        <v>18.611111111111111</v>
      </c>
      <c r="C105">
        <f t="shared" si="15"/>
        <v>0.66666666666666663</v>
      </c>
      <c r="D105">
        <f t="shared" si="16"/>
        <v>0.61629308095635904</v>
      </c>
      <c r="E105">
        <f t="shared" si="17"/>
        <v>5.0373585710307589E-2</v>
      </c>
    </row>
    <row r="106" spans="1:11" x14ac:dyDescent="0.25">
      <c r="A106">
        <v>12</v>
      </c>
      <c r="B106" s="76">
        <v>18.944444444444443</v>
      </c>
      <c r="C106">
        <f t="shared" si="15"/>
        <v>0.73333333333333328</v>
      </c>
      <c r="D106">
        <f t="shared" si="16"/>
        <v>0.70096824508231537</v>
      </c>
      <c r="E106">
        <f t="shared" si="17"/>
        <v>3.2365088251017915E-2</v>
      </c>
    </row>
    <row r="107" spans="1:11" x14ac:dyDescent="0.25">
      <c r="A107">
        <v>13</v>
      </c>
      <c r="B107" s="76">
        <v>19.5625</v>
      </c>
      <c r="C107">
        <f t="shared" si="15"/>
        <v>0.8</v>
      </c>
      <c r="D107">
        <f t="shared" si="16"/>
        <v>0.83053795973885003</v>
      </c>
      <c r="E107">
        <f t="shared" si="17"/>
        <v>3.0537959738849985E-2</v>
      </c>
    </row>
    <row r="108" spans="1:11" x14ac:dyDescent="0.25">
      <c r="A108">
        <v>14</v>
      </c>
      <c r="B108" s="76">
        <v>20.833333333333332</v>
      </c>
      <c r="C108">
        <f t="shared" si="15"/>
        <v>0.8666666666666667</v>
      </c>
      <c r="D108">
        <f t="shared" si="16"/>
        <v>0.967013883673978</v>
      </c>
      <c r="E108">
        <f t="shared" si="17"/>
        <v>0.10034721700731131</v>
      </c>
    </row>
    <row r="109" spans="1:11" x14ac:dyDescent="0.25">
      <c r="A109">
        <v>15</v>
      </c>
      <c r="B109" s="76">
        <v>20.833333333333332</v>
      </c>
      <c r="C109">
        <f t="shared" si="15"/>
        <v>0.93333333333333335</v>
      </c>
      <c r="D109">
        <f t="shared" si="16"/>
        <v>0.967013883673978</v>
      </c>
      <c r="E109">
        <f t="shared" si="17"/>
        <v>3.3680550340644655E-2</v>
      </c>
    </row>
    <row r="112" spans="1:11" x14ac:dyDescent="0.25">
      <c r="A112" s="75"/>
      <c r="B112" s="75"/>
      <c r="C112" s="75"/>
      <c r="D112" s="75"/>
      <c r="E112" s="75"/>
      <c r="F112" s="75"/>
      <c r="G112" s="75"/>
      <c r="H112" s="75"/>
      <c r="I112" s="75"/>
      <c r="J112" s="75"/>
      <c r="K112" s="75"/>
    </row>
    <row r="113" spans="1:11" x14ac:dyDescent="0.25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</row>
    <row r="116" spans="1:11" x14ac:dyDescent="0.25">
      <c r="A116" s="22" t="s">
        <v>144</v>
      </c>
      <c r="B116" s="22"/>
      <c r="C116" s="22"/>
      <c r="D116" s="22" t="s">
        <v>230</v>
      </c>
      <c r="E116" s="22"/>
      <c r="F116" s="22"/>
      <c r="G116" s="22"/>
      <c r="H116" s="22"/>
      <c r="I116" s="22"/>
      <c r="J116" s="22"/>
      <c r="K116" s="22"/>
    </row>
    <row r="117" spans="1:11" x14ac:dyDescent="0.25">
      <c r="A117" t="s">
        <v>145</v>
      </c>
      <c r="B117" t="s">
        <v>79</v>
      </c>
      <c r="C117" t="s">
        <v>146</v>
      </c>
      <c r="D117" t="s">
        <v>147</v>
      </c>
      <c r="E117" t="s">
        <v>148</v>
      </c>
    </row>
    <row r="118" spans="1:11" x14ac:dyDescent="0.25">
      <c r="A118">
        <v>1</v>
      </c>
      <c r="B118">
        <v>49.357142857142854</v>
      </c>
      <c r="C118">
        <f>(A118-1)/$H$118</f>
        <v>0</v>
      </c>
      <c r="D118">
        <f>_xlfn.NORM.DIST(B118,$H$119,$H$120,1)</f>
        <v>2.7151693999733439E-2</v>
      </c>
      <c r="E118">
        <f>ABS(C118-D118)</f>
        <v>2.7151693999733439E-2</v>
      </c>
      <c r="G118" s="23" t="s">
        <v>80</v>
      </c>
      <c r="H118" s="24">
        <f>COUNT(B118:B129)</f>
        <v>12</v>
      </c>
    </row>
    <row r="119" spans="1:11" x14ac:dyDescent="0.25">
      <c r="A119">
        <v>2</v>
      </c>
      <c r="B119">
        <v>54.0625</v>
      </c>
      <c r="C119">
        <f t="shared" ref="C119:C129" si="18">(A119-1)/$H$118</f>
        <v>8.3333333333333329E-2</v>
      </c>
      <c r="D119">
        <f t="shared" ref="D119:D129" si="19">_xlfn.NORM.DIST(B119,$H$119,$H$120,1)</f>
        <v>0.12642965869679745</v>
      </c>
      <c r="E119">
        <f t="shared" ref="E119:E129" si="20">ABS(C119-D119)</f>
        <v>4.3096325363464125E-2</v>
      </c>
      <c r="G119" s="25" t="s">
        <v>81</v>
      </c>
      <c r="H119" s="73">
        <f>AVERAGE(B118:B129)</f>
        <v>60.951636904761898</v>
      </c>
    </row>
    <row r="120" spans="1:11" x14ac:dyDescent="0.25">
      <c r="A120">
        <v>3</v>
      </c>
      <c r="B120">
        <v>55.8125</v>
      </c>
      <c r="C120">
        <f t="shared" si="18"/>
        <v>0.16666666666666666</v>
      </c>
      <c r="D120">
        <f t="shared" si="19"/>
        <v>0.19683692681581075</v>
      </c>
      <c r="E120">
        <f t="shared" si="20"/>
        <v>3.017026014914409E-2</v>
      </c>
      <c r="G120" s="27" t="s">
        <v>82</v>
      </c>
      <c r="H120" s="74">
        <f>_xlfn.STDEV.S(B118:B129)</f>
        <v>6.0249648022789097</v>
      </c>
    </row>
    <row r="121" spans="1:11" x14ac:dyDescent="0.25">
      <c r="A121">
        <v>4</v>
      </c>
      <c r="B121">
        <v>56.6875</v>
      </c>
      <c r="C121">
        <f t="shared" si="18"/>
        <v>0.25</v>
      </c>
      <c r="D121">
        <f t="shared" si="19"/>
        <v>0.23955190671013474</v>
      </c>
      <c r="E121">
        <f t="shared" si="20"/>
        <v>1.0448093289865262E-2</v>
      </c>
    </row>
    <row r="122" spans="1:11" x14ac:dyDescent="0.25">
      <c r="A122">
        <v>5</v>
      </c>
      <c r="B122">
        <v>60.5625</v>
      </c>
      <c r="C122">
        <f t="shared" si="18"/>
        <v>0.33333333333333331</v>
      </c>
      <c r="D122">
        <f t="shared" si="19"/>
        <v>0.47425125240174792</v>
      </c>
      <c r="E122">
        <f t="shared" si="20"/>
        <v>0.14091791906841461</v>
      </c>
      <c r="G122" s="200" t="s">
        <v>149</v>
      </c>
      <c r="H122" s="200"/>
      <c r="I122" s="200"/>
      <c r="J122" s="8">
        <f>MAX(E118:E129)</f>
        <v>0.14091791906841461</v>
      </c>
    </row>
    <row r="123" spans="1:11" x14ac:dyDescent="0.25">
      <c r="A123">
        <v>6</v>
      </c>
      <c r="B123">
        <v>61.5625</v>
      </c>
      <c r="C123">
        <f t="shared" si="18"/>
        <v>0.41666666666666669</v>
      </c>
      <c r="D123">
        <f t="shared" si="19"/>
        <v>0.54037903012170574</v>
      </c>
      <c r="E123">
        <f t="shared" si="20"/>
        <v>0.12371236345503905</v>
      </c>
      <c r="J123" t="s">
        <v>150</v>
      </c>
    </row>
    <row r="124" spans="1:11" x14ac:dyDescent="0.25">
      <c r="A124">
        <v>7</v>
      </c>
      <c r="B124">
        <v>62.3125</v>
      </c>
      <c r="C124">
        <f t="shared" si="18"/>
        <v>0.5</v>
      </c>
      <c r="D124">
        <f t="shared" si="19"/>
        <v>0.58934901154500163</v>
      </c>
      <c r="E124">
        <f t="shared" si="20"/>
        <v>8.9349011545001633E-2</v>
      </c>
      <c r="G124" s="200" t="s">
        <v>151</v>
      </c>
      <c r="H124" s="200"/>
      <c r="I124" s="200"/>
      <c r="J124" s="8">
        <v>0.37540000000000001</v>
      </c>
    </row>
    <row r="125" spans="1:11" x14ac:dyDescent="0.25">
      <c r="A125">
        <v>8</v>
      </c>
      <c r="B125">
        <v>63.0625</v>
      </c>
      <c r="C125">
        <f t="shared" si="18"/>
        <v>0.58333333333333337</v>
      </c>
      <c r="D125">
        <f t="shared" si="19"/>
        <v>0.63696301576660419</v>
      </c>
      <c r="E125">
        <f t="shared" si="20"/>
        <v>5.362968243327082E-2</v>
      </c>
      <c r="G125" t="s">
        <v>152</v>
      </c>
      <c r="J125" t="s">
        <v>153</v>
      </c>
    </row>
    <row r="126" spans="1:11" x14ac:dyDescent="0.25">
      <c r="A126">
        <v>9</v>
      </c>
      <c r="B126">
        <v>64.642857142857139</v>
      </c>
      <c r="C126">
        <f t="shared" si="18"/>
        <v>0.66666666666666663</v>
      </c>
      <c r="D126">
        <f t="shared" si="19"/>
        <v>0.72994750747080062</v>
      </c>
      <c r="E126">
        <f t="shared" si="20"/>
        <v>6.3280840804133986E-2</v>
      </c>
      <c r="G126" s="199" t="s">
        <v>154</v>
      </c>
      <c r="H126" s="199"/>
      <c r="I126" s="199"/>
    </row>
    <row r="127" spans="1:11" x14ac:dyDescent="0.25">
      <c r="A127">
        <v>10</v>
      </c>
      <c r="B127">
        <v>64.928571428571431</v>
      </c>
      <c r="C127">
        <f t="shared" si="18"/>
        <v>0.75</v>
      </c>
      <c r="D127">
        <f t="shared" si="19"/>
        <v>0.74539746274992036</v>
      </c>
      <c r="E127">
        <f t="shared" si="20"/>
        <v>4.6025372500796413E-3</v>
      </c>
    </row>
    <row r="128" spans="1:11" x14ac:dyDescent="0.25">
      <c r="A128">
        <v>11</v>
      </c>
      <c r="B128">
        <v>69.214285714285708</v>
      </c>
      <c r="C128">
        <f t="shared" si="18"/>
        <v>0.83333333333333337</v>
      </c>
      <c r="D128">
        <f t="shared" si="19"/>
        <v>0.91487516359154153</v>
      </c>
      <c r="E128">
        <f t="shared" si="20"/>
        <v>8.1541830258208159E-2</v>
      </c>
    </row>
    <row r="129" spans="1:11" x14ac:dyDescent="0.25">
      <c r="A129">
        <v>12</v>
      </c>
      <c r="B129">
        <v>69.214285714285708</v>
      </c>
      <c r="C129">
        <f t="shared" si="18"/>
        <v>0.91666666666666663</v>
      </c>
      <c r="D129">
        <f t="shared" si="19"/>
        <v>0.91487516359154153</v>
      </c>
      <c r="E129">
        <f t="shared" si="20"/>
        <v>1.7915030751251004E-3</v>
      </c>
    </row>
    <row r="132" spans="1:11" x14ac:dyDescent="0.25">
      <c r="A132" s="22" t="s">
        <v>144</v>
      </c>
      <c r="B132" s="22"/>
      <c r="C132" s="22"/>
      <c r="D132" s="22" t="s">
        <v>229</v>
      </c>
      <c r="E132" s="22"/>
      <c r="F132" s="22"/>
      <c r="G132" s="22"/>
      <c r="H132" s="22"/>
      <c r="I132" s="22"/>
      <c r="J132" s="22"/>
      <c r="K132" s="22"/>
    </row>
    <row r="133" spans="1:11" x14ac:dyDescent="0.25">
      <c r="A133" t="s">
        <v>145</v>
      </c>
      <c r="B133" t="s">
        <v>79</v>
      </c>
      <c r="C133" t="s">
        <v>146</v>
      </c>
      <c r="D133" t="s">
        <v>147</v>
      </c>
      <c r="E133" t="s">
        <v>148</v>
      </c>
    </row>
    <row r="134" spans="1:11" x14ac:dyDescent="0.25">
      <c r="A134">
        <v>1</v>
      </c>
      <c r="B134" s="76">
        <v>23.583333333333332</v>
      </c>
      <c r="C134">
        <f>(A134-1)/$H$134</f>
        <v>0</v>
      </c>
      <c r="D134">
        <f>_xlfn.NORM.DIST(B134,$H$135,$H$136,1)</f>
        <v>8.1122061234826431E-2</v>
      </c>
      <c r="E134">
        <f>ABS(C134-D134)</f>
        <v>8.1122061234826431E-2</v>
      </c>
      <c r="G134" s="23" t="s">
        <v>80</v>
      </c>
      <c r="H134" s="24">
        <f>COUNT(B134:B145)</f>
        <v>12</v>
      </c>
    </row>
    <row r="135" spans="1:11" x14ac:dyDescent="0.25">
      <c r="A135">
        <v>2</v>
      </c>
      <c r="B135" s="76">
        <v>24.416666666666668</v>
      </c>
      <c r="C135">
        <f t="shared" ref="C135:C145" si="21">(A135-1)/$H$134</f>
        <v>8.3333333333333329E-2</v>
      </c>
      <c r="D135">
        <f t="shared" ref="D135:D145" si="22">_xlfn.NORM.DIST(B135,$H$135,$H$136,1)</f>
        <v>0.14103787343177396</v>
      </c>
      <c r="E135">
        <f t="shared" ref="E135:E145" si="23">ABS(C135-D135)</f>
        <v>5.7704540098440629E-2</v>
      </c>
      <c r="G135" s="25" t="s">
        <v>81</v>
      </c>
      <c r="H135" s="73">
        <f>AVERAGE(B134:B145)</f>
        <v>27.201388888888889</v>
      </c>
    </row>
    <row r="136" spans="1:11" x14ac:dyDescent="0.25">
      <c r="A136">
        <v>3</v>
      </c>
      <c r="B136" s="76">
        <v>25.583333333333332</v>
      </c>
      <c r="C136">
        <f t="shared" si="21"/>
        <v>0.16666666666666666</v>
      </c>
      <c r="D136">
        <f t="shared" si="22"/>
        <v>0.26598090308216715</v>
      </c>
      <c r="E136">
        <f t="shared" si="23"/>
        <v>9.9314236415500495E-2</v>
      </c>
      <c r="G136" s="27" t="s">
        <v>82</v>
      </c>
      <c r="H136" s="74">
        <f>_xlfn.STDEV.S(B134:B145)</f>
        <v>2.5888304985395143</v>
      </c>
    </row>
    <row r="137" spans="1:11" x14ac:dyDescent="0.25">
      <c r="A137">
        <v>4</v>
      </c>
      <c r="B137" s="76">
        <v>25.916666666666668</v>
      </c>
      <c r="C137">
        <f t="shared" si="21"/>
        <v>0.25</v>
      </c>
      <c r="D137">
        <f t="shared" si="22"/>
        <v>0.30985696348825653</v>
      </c>
      <c r="E137">
        <f t="shared" si="23"/>
        <v>5.9856963488256532E-2</v>
      </c>
    </row>
    <row r="138" spans="1:11" x14ac:dyDescent="0.25">
      <c r="A138">
        <v>5</v>
      </c>
      <c r="B138" s="76">
        <v>26.75</v>
      </c>
      <c r="C138">
        <f t="shared" si="21"/>
        <v>0.33333333333333331</v>
      </c>
      <c r="D138">
        <f t="shared" si="22"/>
        <v>0.43079121287175409</v>
      </c>
      <c r="E138">
        <f t="shared" si="23"/>
        <v>9.7457879538420777E-2</v>
      </c>
      <c r="G138" s="200" t="s">
        <v>149</v>
      </c>
      <c r="H138" s="200"/>
      <c r="I138" s="200"/>
      <c r="J138" s="8">
        <f>MAX(E134:E145)</f>
        <v>0.18485288405522948</v>
      </c>
    </row>
    <row r="139" spans="1:11" x14ac:dyDescent="0.25">
      <c r="A139">
        <v>6</v>
      </c>
      <c r="B139" s="76">
        <v>26.75</v>
      </c>
      <c r="C139">
        <f t="shared" si="21"/>
        <v>0.41666666666666669</v>
      </c>
      <c r="D139">
        <f t="shared" si="22"/>
        <v>0.43079121287175409</v>
      </c>
      <c r="E139">
        <f t="shared" si="23"/>
        <v>1.4124546205087407E-2</v>
      </c>
      <c r="J139" t="s">
        <v>150</v>
      </c>
    </row>
    <row r="140" spans="1:11" x14ac:dyDescent="0.25">
      <c r="A140">
        <v>7</v>
      </c>
      <c r="B140" s="76">
        <v>27</v>
      </c>
      <c r="C140">
        <f t="shared" si="21"/>
        <v>0.5</v>
      </c>
      <c r="D140">
        <f t="shared" si="22"/>
        <v>0.46899697224650622</v>
      </c>
      <c r="E140">
        <f t="shared" si="23"/>
        <v>3.1003027753493784E-2</v>
      </c>
      <c r="G140" s="200" t="s">
        <v>151</v>
      </c>
      <c r="H140" s="200"/>
      <c r="I140" s="200"/>
      <c r="J140" s="8">
        <v>0.37540000000000001</v>
      </c>
    </row>
    <row r="141" spans="1:11" x14ac:dyDescent="0.25">
      <c r="A141">
        <v>8</v>
      </c>
      <c r="B141" s="76">
        <v>27.083333333333332</v>
      </c>
      <c r="C141">
        <f t="shared" si="21"/>
        <v>0.58333333333333337</v>
      </c>
      <c r="D141">
        <f t="shared" si="22"/>
        <v>0.48181378261143715</v>
      </c>
      <c r="E141">
        <f t="shared" si="23"/>
        <v>0.10151955072189622</v>
      </c>
      <c r="G141" t="s">
        <v>152</v>
      </c>
      <c r="J141" t="s">
        <v>153</v>
      </c>
    </row>
    <row r="142" spans="1:11" x14ac:dyDescent="0.25">
      <c r="A142">
        <v>9</v>
      </c>
      <c r="B142" s="76">
        <v>27.083333333333332</v>
      </c>
      <c r="C142">
        <f t="shared" si="21"/>
        <v>0.66666666666666663</v>
      </c>
      <c r="D142">
        <f t="shared" si="22"/>
        <v>0.48181378261143715</v>
      </c>
      <c r="E142">
        <f t="shared" si="23"/>
        <v>0.18485288405522948</v>
      </c>
      <c r="G142" s="199" t="s">
        <v>154</v>
      </c>
      <c r="H142" s="199"/>
      <c r="I142" s="199"/>
    </row>
    <row r="143" spans="1:11" x14ac:dyDescent="0.25">
      <c r="A143">
        <v>10</v>
      </c>
      <c r="B143" s="76">
        <v>28.8</v>
      </c>
      <c r="C143">
        <f t="shared" si="21"/>
        <v>0.75</v>
      </c>
      <c r="D143">
        <f t="shared" si="22"/>
        <v>0.73154856361868248</v>
      </c>
      <c r="E143">
        <f t="shared" si="23"/>
        <v>1.8451436381317521E-2</v>
      </c>
    </row>
    <row r="144" spans="1:11" x14ac:dyDescent="0.25">
      <c r="A144">
        <v>11</v>
      </c>
      <c r="B144" s="76">
        <v>30.2</v>
      </c>
      <c r="C144">
        <f t="shared" si="21"/>
        <v>0.83333333333333337</v>
      </c>
      <c r="D144">
        <f t="shared" si="22"/>
        <v>0.87662672169104905</v>
      </c>
      <c r="E144">
        <f t="shared" si="23"/>
        <v>4.3293388357715679E-2</v>
      </c>
    </row>
    <row r="145" spans="1:5" x14ac:dyDescent="0.25">
      <c r="A145">
        <v>12</v>
      </c>
      <c r="B145" s="76">
        <v>33.25</v>
      </c>
      <c r="C145">
        <f t="shared" si="21"/>
        <v>0.91666666666666663</v>
      </c>
      <c r="D145">
        <f t="shared" si="22"/>
        <v>0.99026547716575852</v>
      </c>
      <c r="E145">
        <f t="shared" si="23"/>
        <v>7.3598810499091893E-2</v>
      </c>
    </row>
    <row r="146" spans="1:5" x14ac:dyDescent="0.25">
      <c r="B146" s="76"/>
    </row>
    <row r="147" spans="1:5" x14ac:dyDescent="0.25">
      <c r="B147" s="76"/>
    </row>
    <row r="148" spans="1:5" x14ac:dyDescent="0.25">
      <c r="B148" s="76"/>
    </row>
  </sheetData>
  <mergeCells count="24">
    <mergeCell ref="G126:I126"/>
    <mergeCell ref="G138:I138"/>
    <mergeCell ref="G140:I140"/>
    <mergeCell ref="G142:I142"/>
    <mergeCell ref="G99:I99"/>
    <mergeCell ref="G101:I101"/>
    <mergeCell ref="G103:I103"/>
    <mergeCell ref="G122:I122"/>
    <mergeCell ref="G124:I124"/>
    <mergeCell ref="G84:I84"/>
    <mergeCell ref="G48:I48"/>
    <mergeCell ref="G44:I44"/>
    <mergeCell ref="G46:I46"/>
    <mergeCell ref="G64:I64"/>
    <mergeCell ref="G11:I11"/>
    <mergeCell ref="G7:I7"/>
    <mergeCell ref="G9:I9"/>
    <mergeCell ref="G80:I80"/>
    <mergeCell ref="G82:I82"/>
    <mergeCell ref="G25:I25"/>
    <mergeCell ref="G27:I27"/>
    <mergeCell ref="G29:I29"/>
    <mergeCell ref="G60:I60"/>
    <mergeCell ref="G62:I6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V172"/>
  <sheetViews>
    <sheetView workbookViewId="0">
      <selection activeCell="F7" sqref="F7"/>
    </sheetView>
  </sheetViews>
  <sheetFormatPr baseColWidth="10" defaultRowHeight="15" x14ac:dyDescent="0.25"/>
  <cols>
    <col min="5" max="5" width="35.42578125" bestFit="1" customWidth="1"/>
    <col min="17" max="17" width="35.42578125" bestFit="1" customWidth="1"/>
  </cols>
  <sheetData>
    <row r="3" spans="1:22" x14ac:dyDescent="0.25">
      <c r="A3" s="20" t="s">
        <v>240</v>
      </c>
      <c r="B3" s="21"/>
      <c r="C3" s="21"/>
      <c r="D3" s="21"/>
      <c r="E3" s="21"/>
      <c r="F3" s="21"/>
      <c r="G3" s="21"/>
      <c r="H3" s="21"/>
      <c r="I3" s="21"/>
      <c r="J3" s="21"/>
    </row>
    <row r="4" spans="1:22" x14ac:dyDescent="0.25">
      <c r="A4" s="22" t="s">
        <v>241</v>
      </c>
      <c r="B4" s="22"/>
      <c r="C4" s="22"/>
      <c r="D4" s="22"/>
      <c r="E4" s="22"/>
      <c r="F4" s="22"/>
      <c r="G4" s="22"/>
      <c r="H4" s="22"/>
      <c r="I4" s="22"/>
      <c r="J4" s="22"/>
      <c r="M4" s="22" t="s">
        <v>242</v>
      </c>
      <c r="N4" s="22"/>
      <c r="O4" s="22"/>
      <c r="P4" s="22"/>
      <c r="Q4" s="22"/>
      <c r="R4" s="22"/>
      <c r="S4" s="22"/>
      <c r="T4" s="22"/>
      <c r="U4" s="22"/>
      <c r="V4" s="22"/>
    </row>
    <row r="5" spans="1:22" x14ac:dyDescent="0.25">
      <c r="B5" t="s">
        <v>79</v>
      </c>
      <c r="N5" t="s">
        <v>79</v>
      </c>
    </row>
    <row r="6" spans="1:22" x14ac:dyDescent="0.25">
      <c r="B6">
        <v>2.3333333333333335</v>
      </c>
      <c r="E6" s="23" t="s">
        <v>80</v>
      </c>
      <c r="F6" s="24">
        <f>COUNT(B6:B20)</f>
        <v>15</v>
      </c>
      <c r="N6">
        <v>20</v>
      </c>
      <c r="Q6" s="23" t="s">
        <v>80</v>
      </c>
      <c r="R6" s="24">
        <f>COUNT(N6:N20)</f>
        <v>15</v>
      </c>
    </row>
    <row r="7" spans="1:22" x14ac:dyDescent="0.25">
      <c r="B7">
        <v>2.5</v>
      </c>
      <c r="E7" s="25" t="s">
        <v>81</v>
      </c>
      <c r="F7" s="26">
        <f>AVERAGE(B6:B20)</f>
        <v>2.8907407407407408</v>
      </c>
      <c r="N7">
        <v>21</v>
      </c>
      <c r="Q7" s="25" t="s">
        <v>81</v>
      </c>
      <c r="R7" s="26">
        <f>AVERAGE(N6:N20)</f>
        <v>24.866666666666667</v>
      </c>
    </row>
    <row r="8" spans="1:22" x14ac:dyDescent="0.25">
      <c r="B8">
        <v>2.5555555555555554</v>
      </c>
      <c r="E8" s="27" t="s">
        <v>82</v>
      </c>
      <c r="F8" s="28">
        <f>_xlfn.STDEV.S(B6:B20)</f>
        <v>0.29912362195428893</v>
      </c>
      <c r="N8">
        <v>21</v>
      </c>
      <c r="Q8" s="27" t="s">
        <v>82</v>
      </c>
      <c r="R8" s="28">
        <f>_xlfn.STDEV.S(N6:N20)</f>
        <v>3.0441200151549026</v>
      </c>
    </row>
    <row r="9" spans="1:22" x14ac:dyDescent="0.25">
      <c r="B9">
        <v>2.625</v>
      </c>
      <c r="F9" s="29"/>
      <c r="N9">
        <v>23</v>
      </c>
      <c r="R9" s="29"/>
    </row>
    <row r="10" spans="1:22" x14ac:dyDescent="0.25">
      <c r="B10">
        <v>2.7777777777777777</v>
      </c>
      <c r="E10" s="30" t="s">
        <v>83</v>
      </c>
      <c r="F10" s="124">
        <v>2.8888888888888888</v>
      </c>
      <c r="N10">
        <v>23</v>
      </c>
      <c r="Q10" s="30" t="s">
        <v>83</v>
      </c>
      <c r="R10" s="34">
        <v>26</v>
      </c>
    </row>
    <row r="11" spans="1:22" x14ac:dyDescent="0.25">
      <c r="B11">
        <v>2.7777777777777777</v>
      </c>
      <c r="F11" s="29"/>
      <c r="N11">
        <v>24</v>
      </c>
      <c r="R11" s="29"/>
    </row>
    <row r="12" spans="1:22" x14ac:dyDescent="0.25">
      <c r="B12">
        <v>2.875</v>
      </c>
      <c r="E12" t="s">
        <v>84</v>
      </c>
      <c r="F12" s="29"/>
      <c r="N12">
        <v>24</v>
      </c>
      <c r="Q12" t="s">
        <v>84</v>
      </c>
      <c r="R12" s="29"/>
    </row>
    <row r="13" spans="1:22" x14ac:dyDescent="0.25">
      <c r="B13">
        <v>2.8888888888888888</v>
      </c>
      <c r="E13" s="23" t="s">
        <v>85</v>
      </c>
      <c r="F13" s="31">
        <f>F7-F10</f>
        <v>1.8518518518519933E-3</v>
      </c>
      <c r="N13">
        <v>25</v>
      </c>
      <c r="Q13" s="23" t="s">
        <v>85</v>
      </c>
      <c r="R13" s="31">
        <f>R7-R10</f>
        <v>-1.1333333333333329</v>
      </c>
    </row>
    <row r="14" spans="1:22" x14ac:dyDescent="0.25">
      <c r="B14">
        <v>3</v>
      </c>
      <c r="E14" s="25" t="s">
        <v>86</v>
      </c>
      <c r="F14" s="26">
        <f>F8</f>
        <v>0.29912362195428893</v>
      </c>
      <c r="N14">
        <v>25</v>
      </c>
      <c r="Q14" s="25" t="s">
        <v>86</v>
      </c>
      <c r="R14" s="26">
        <f>R8</f>
        <v>3.0441200151549026</v>
      </c>
    </row>
    <row r="15" spans="1:22" x14ac:dyDescent="0.25">
      <c r="B15">
        <v>3</v>
      </c>
      <c r="E15" s="27" t="s">
        <v>87</v>
      </c>
      <c r="F15" s="32">
        <f>SQRT(F6)*(F13/F14)</f>
        <v>2.3977348679477293E-2</v>
      </c>
      <c r="N15">
        <v>26</v>
      </c>
      <c r="Q15" s="27" t="s">
        <v>87</v>
      </c>
      <c r="R15" s="32">
        <f>SQRT(R6)*(R13/R14)</f>
        <v>-1.4419211804559486</v>
      </c>
    </row>
    <row r="16" spans="1:22" x14ac:dyDescent="0.25">
      <c r="B16">
        <v>3</v>
      </c>
      <c r="N16">
        <v>26</v>
      </c>
    </row>
    <row r="17" spans="1:22" x14ac:dyDescent="0.25">
      <c r="B17">
        <v>3.2222222222222223</v>
      </c>
      <c r="E17" t="s">
        <v>88</v>
      </c>
      <c r="F17">
        <f>F6-1</f>
        <v>14</v>
      </c>
      <c r="N17">
        <v>27</v>
      </c>
      <c r="Q17" t="s">
        <v>88</v>
      </c>
      <c r="R17">
        <f>R6-1</f>
        <v>14</v>
      </c>
    </row>
    <row r="18" spans="1:22" x14ac:dyDescent="0.25">
      <c r="B18">
        <v>3.2222222222222223</v>
      </c>
      <c r="N18">
        <v>29</v>
      </c>
    </row>
    <row r="19" spans="1:22" x14ac:dyDescent="0.25">
      <c r="B19">
        <v>3.25</v>
      </c>
      <c r="E19" s="8" t="s">
        <v>89</v>
      </c>
      <c r="F19" s="8">
        <f>_xlfn.T.DIST.2T(ABS(F15),F17)</f>
        <v>0.98120908478797464</v>
      </c>
      <c r="H19" s="7" t="s">
        <v>90</v>
      </c>
      <c r="I19" s="7"/>
      <c r="J19" s="7"/>
      <c r="N19">
        <v>29</v>
      </c>
      <c r="Q19" s="8" t="s">
        <v>89</v>
      </c>
      <c r="R19" s="8">
        <f>_xlfn.T.DIST.2T(ABS(R15),R17)</f>
        <v>0.17131993124844391</v>
      </c>
      <c r="T19" s="7" t="s">
        <v>90</v>
      </c>
      <c r="U19" s="7"/>
      <c r="V19" s="7"/>
    </row>
    <row r="20" spans="1:22" ht="18" x14ac:dyDescent="0.35">
      <c r="B20">
        <v>3.3333333333333335</v>
      </c>
      <c r="H20" t="s">
        <v>91</v>
      </c>
      <c r="N20">
        <v>30</v>
      </c>
      <c r="T20" t="s">
        <v>91</v>
      </c>
    </row>
    <row r="21" spans="1:22" ht="18" x14ac:dyDescent="0.35">
      <c r="B21" s="33"/>
      <c r="E21" s="8" t="s">
        <v>92</v>
      </c>
      <c r="F21" s="8">
        <f>_xlfn.T.INV.2T(0.05,F17)</f>
        <v>2.1447866879178044</v>
      </c>
      <c r="H21" t="s">
        <v>93</v>
      </c>
      <c r="N21" s="33"/>
      <c r="Q21" s="8" t="s">
        <v>92</v>
      </c>
      <c r="R21" s="8">
        <f>_xlfn.T.INV.2T(0.05,R17)</f>
        <v>2.1447866879178044</v>
      </c>
      <c r="T21" t="s">
        <v>93</v>
      </c>
    </row>
    <row r="22" spans="1:22" x14ac:dyDescent="0.25">
      <c r="E22" t="s">
        <v>94</v>
      </c>
      <c r="Q22" t="s">
        <v>94</v>
      </c>
    </row>
    <row r="25" spans="1:22" x14ac:dyDescent="0.25">
      <c r="A25" s="22" t="s">
        <v>244</v>
      </c>
      <c r="B25" s="22"/>
      <c r="C25" s="22"/>
      <c r="D25" s="22"/>
      <c r="E25" s="22"/>
      <c r="F25" s="22"/>
      <c r="G25" s="22"/>
      <c r="H25" s="22"/>
      <c r="I25" s="22"/>
      <c r="J25" s="22"/>
      <c r="M25" s="22" t="s">
        <v>262</v>
      </c>
      <c r="N25" s="22"/>
      <c r="O25" s="22"/>
      <c r="P25" s="22"/>
      <c r="Q25" s="22"/>
      <c r="R25" s="22"/>
      <c r="S25" s="22"/>
      <c r="T25" s="22"/>
      <c r="U25" s="22"/>
      <c r="V25" s="22"/>
    </row>
    <row r="26" spans="1:22" x14ac:dyDescent="0.25">
      <c r="B26" t="s">
        <v>79</v>
      </c>
      <c r="N26" t="s">
        <v>79</v>
      </c>
    </row>
    <row r="27" spans="1:22" x14ac:dyDescent="0.25">
      <c r="B27">
        <v>2.3333333333333335</v>
      </c>
      <c r="E27" s="23" t="s">
        <v>80</v>
      </c>
      <c r="F27" s="24">
        <f>COUNT(B27:B41)</f>
        <v>15</v>
      </c>
      <c r="N27">
        <v>20</v>
      </c>
      <c r="Q27" s="23" t="s">
        <v>80</v>
      </c>
      <c r="R27" s="24">
        <f>COUNT(N27:N41)</f>
        <v>15</v>
      </c>
    </row>
    <row r="28" spans="1:22" x14ac:dyDescent="0.25">
      <c r="B28">
        <v>2.5</v>
      </c>
      <c r="E28" s="25" t="s">
        <v>81</v>
      </c>
      <c r="F28" s="26">
        <f>AVERAGE(B27:B41)</f>
        <v>2.8907407407407408</v>
      </c>
      <c r="N28">
        <v>21</v>
      </c>
      <c r="Q28" s="25" t="s">
        <v>81</v>
      </c>
      <c r="R28" s="26">
        <f>AVERAGE(N27:N41)</f>
        <v>24.866666666666667</v>
      </c>
    </row>
    <row r="29" spans="1:22" x14ac:dyDescent="0.25">
      <c r="B29">
        <v>2.5555555555555554</v>
      </c>
      <c r="E29" s="27" t="s">
        <v>82</v>
      </c>
      <c r="F29" s="28">
        <f>_xlfn.STDEV.S(B27:B41)</f>
        <v>0.29912362195428893</v>
      </c>
      <c r="N29">
        <v>21</v>
      </c>
      <c r="Q29" s="27" t="s">
        <v>82</v>
      </c>
      <c r="R29" s="28">
        <f>_xlfn.STDEV.S(N27:N41)</f>
        <v>3.0441200151549026</v>
      </c>
    </row>
    <row r="30" spans="1:22" x14ac:dyDescent="0.25">
      <c r="B30">
        <v>2.625</v>
      </c>
      <c r="F30" s="29"/>
      <c r="N30">
        <v>23</v>
      </c>
      <c r="R30" s="29"/>
    </row>
    <row r="31" spans="1:22" x14ac:dyDescent="0.25">
      <c r="B31">
        <v>2.7777777777777777</v>
      </c>
      <c r="E31" s="30" t="s">
        <v>83</v>
      </c>
      <c r="F31" s="124">
        <v>2.5</v>
      </c>
      <c r="N31">
        <v>23</v>
      </c>
      <c r="Q31" s="30" t="s">
        <v>83</v>
      </c>
      <c r="R31" s="34">
        <v>15</v>
      </c>
    </row>
    <row r="32" spans="1:22" x14ac:dyDescent="0.25">
      <c r="B32">
        <v>2.7777777777777777</v>
      </c>
      <c r="F32" s="29"/>
      <c r="N32">
        <v>24</v>
      </c>
      <c r="R32" s="29"/>
    </row>
    <row r="33" spans="1:22" x14ac:dyDescent="0.25">
      <c r="B33">
        <v>2.875</v>
      </c>
      <c r="E33" t="s">
        <v>84</v>
      </c>
      <c r="F33" s="29"/>
      <c r="N33">
        <v>24</v>
      </c>
      <c r="Q33" t="s">
        <v>84</v>
      </c>
      <c r="R33" s="29"/>
    </row>
    <row r="34" spans="1:22" x14ac:dyDescent="0.25">
      <c r="B34">
        <v>2.8888888888888888</v>
      </c>
      <c r="E34" s="23" t="s">
        <v>85</v>
      </c>
      <c r="F34" s="31">
        <f>F28-F31</f>
        <v>0.39074074074074083</v>
      </c>
      <c r="N34">
        <v>25</v>
      </c>
      <c r="Q34" s="23" t="s">
        <v>85</v>
      </c>
      <c r="R34" s="31">
        <f>R28-R31</f>
        <v>9.8666666666666671</v>
      </c>
    </row>
    <row r="35" spans="1:22" x14ac:dyDescent="0.25">
      <c r="B35">
        <v>3</v>
      </c>
      <c r="E35" s="25" t="s">
        <v>86</v>
      </c>
      <c r="F35" s="26">
        <f>F29</f>
        <v>0.29912362195428893</v>
      </c>
      <c r="N35">
        <v>25</v>
      </c>
      <c r="Q35" s="25" t="s">
        <v>86</v>
      </c>
      <c r="R35" s="26">
        <f>R29</f>
        <v>3.0441200151549026</v>
      </c>
    </row>
    <row r="36" spans="1:22" x14ac:dyDescent="0.25">
      <c r="B36">
        <v>3</v>
      </c>
      <c r="E36" s="27" t="s">
        <v>87</v>
      </c>
      <c r="F36" s="32">
        <f>SQRT(F27)*(F34/F35)</f>
        <v>5.0592205713693241</v>
      </c>
      <c r="N36">
        <v>26</v>
      </c>
      <c r="Q36" s="27" t="s">
        <v>87</v>
      </c>
      <c r="R36" s="32">
        <f>SQRT(R27)*(R34/R35)</f>
        <v>12.553196159263559</v>
      </c>
    </row>
    <row r="37" spans="1:22" x14ac:dyDescent="0.25">
      <c r="B37">
        <v>3</v>
      </c>
      <c r="N37">
        <v>26</v>
      </c>
    </row>
    <row r="38" spans="1:22" x14ac:dyDescent="0.25">
      <c r="B38">
        <v>3.2222222222222223</v>
      </c>
      <c r="E38" t="s">
        <v>88</v>
      </c>
      <c r="F38">
        <f>F27-1</f>
        <v>14</v>
      </c>
      <c r="N38">
        <v>27</v>
      </c>
      <c r="Q38" t="s">
        <v>88</v>
      </c>
      <c r="R38">
        <f>R27-1</f>
        <v>14</v>
      </c>
    </row>
    <row r="39" spans="1:22" x14ac:dyDescent="0.25">
      <c r="B39">
        <v>3.2222222222222223</v>
      </c>
      <c r="N39">
        <v>29</v>
      </c>
    </row>
    <row r="40" spans="1:22" x14ac:dyDescent="0.25">
      <c r="B40">
        <v>3.25</v>
      </c>
      <c r="E40" s="8" t="s">
        <v>89</v>
      </c>
      <c r="F40" s="8">
        <f>_xlfn.T.DIST.2T(ABS(F36),F38)</f>
        <v>1.7432368074956972E-4</v>
      </c>
      <c r="H40" s="71" t="s">
        <v>227</v>
      </c>
      <c r="I40" s="71"/>
      <c r="J40" s="71"/>
      <c r="N40">
        <v>29</v>
      </c>
      <c r="Q40" s="8" t="s">
        <v>89</v>
      </c>
      <c r="R40" s="8">
        <f>_xlfn.T.DIST.2T(ABS(R36),R38)</f>
        <v>5.2336890095840976E-9</v>
      </c>
      <c r="T40" s="71" t="s">
        <v>227</v>
      </c>
      <c r="U40" s="71"/>
      <c r="V40" s="71"/>
    </row>
    <row r="41" spans="1:22" ht="18" x14ac:dyDescent="0.35">
      <c r="B41">
        <v>3.3333333333333335</v>
      </c>
      <c r="H41" t="s">
        <v>143</v>
      </c>
      <c r="N41">
        <v>30</v>
      </c>
      <c r="T41" t="s">
        <v>143</v>
      </c>
    </row>
    <row r="42" spans="1:22" ht="18" x14ac:dyDescent="0.35">
      <c r="B42" s="33"/>
      <c r="E42" s="8" t="s">
        <v>92</v>
      </c>
      <c r="F42" s="8">
        <f>_xlfn.T.INV.2T(0.05,F38)</f>
        <v>2.1447866879178044</v>
      </c>
      <c r="H42" t="s">
        <v>142</v>
      </c>
      <c r="N42" s="33"/>
      <c r="Q42" s="8" t="s">
        <v>92</v>
      </c>
      <c r="R42" s="8">
        <f>_xlfn.T.INV.2T(0.05,R38)</f>
        <v>2.1447866879178044</v>
      </c>
      <c r="T42" t="s">
        <v>142</v>
      </c>
    </row>
    <row r="43" spans="1:22" x14ac:dyDescent="0.25">
      <c r="E43" t="s">
        <v>94</v>
      </c>
      <c r="Q43" t="s">
        <v>94</v>
      </c>
    </row>
    <row r="46" spans="1:22" x14ac:dyDescent="0.25">
      <c r="A46" s="20" t="s">
        <v>243</v>
      </c>
      <c r="B46" s="21"/>
      <c r="C46" s="21"/>
      <c r="D46" s="21"/>
      <c r="E46" s="21"/>
      <c r="F46" s="21"/>
      <c r="G46" s="21"/>
      <c r="H46" s="21"/>
      <c r="I46" s="21"/>
      <c r="J46" s="21"/>
      <c r="M46" s="20" t="s">
        <v>243</v>
      </c>
      <c r="N46" s="21"/>
      <c r="O46" s="21"/>
      <c r="P46" s="21"/>
      <c r="Q46" s="21"/>
      <c r="R46" s="21"/>
      <c r="S46" s="21"/>
      <c r="T46" s="21"/>
      <c r="U46" s="21"/>
      <c r="V46" s="21"/>
    </row>
    <row r="47" spans="1:22" x14ac:dyDescent="0.25">
      <c r="A47" s="22" t="s">
        <v>241</v>
      </c>
      <c r="B47" s="22"/>
      <c r="C47" s="22"/>
      <c r="D47" s="22"/>
      <c r="E47" s="22"/>
      <c r="F47" s="22"/>
      <c r="G47" s="22"/>
      <c r="H47" s="22"/>
      <c r="I47" s="22"/>
      <c r="J47" s="22"/>
      <c r="M47" s="22" t="s">
        <v>242</v>
      </c>
      <c r="N47" s="22"/>
      <c r="O47" s="22"/>
      <c r="P47" s="22"/>
      <c r="Q47" s="22"/>
      <c r="R47" s="22"/>
      <c r="S47" s="22"/>
      <c r="T47" s="22"/>
      <c r="U47" s="22"/>
      <c r="V47" s="22"/>
    </row>
    <row r="48" spans="1:22" x14ac:dyDescent="0.25">
      <c r="B48" t="s">
        <v>79</v>
      </c>
      <c r="N48" t="s">
        <v>79</v>
      </c>
    </row>
    <row r="49" spans="2:22" x14ac:dyDescent="0.25">
      <c r="B49">
        <v>2.4444444444444446</v>
      </c>
      <c r="E49" s="23" t="s">
        <v>80</v>
      </c>
      <c r="F49" s="24">
        <f>COUNT(B49:B63)</f>
        <v>12</v>
      </c>
      <c r="N49">
        <v>21</v>
      </c>
      <c r="Q49" s="23" t="s">
        <v>80</v>
      </c>
      <c r="R49" s="24">
        <f>COUNT(N49:N63)</f>
        <v>12</v>
      </c>
    </row>
    <row r="50" spans="2:22" x14ac:dyDescent="0.25">
      <c r="B50">
        <v>2.625</v>
      </c>
      <c r="E50" s="25" t="s">
        <v>81</v>
      </c>
      <c r="F50" s="26">
        <f>AVERAGE(B49:B63)</f>
        <v>3.3310185185185186</v>
      </c>
      <c r="N50">
        <v>21</v>
      </c>
      <c r="Q50" s="25" t="s">
        <v>81</v>
      </c>
      <c r="R50" s="26">
        <f>AVERAGE(N49:N63)</f>
        <v>26.833333333333332</v>
      </c>
    </row>
    <row r="51" spans="2:22" x14ac:dyDescent="0.25">
      <c r="B51">
        <v>2.625</v>
      </c>
      <c r="E51" s="27" t="s">
        <v>82</v>
      </c>
      <c r="F51" s="28">
        <f>_xlfn.STDEV.S(B49:B63)</f>
        <v>0.54740976806350927</v>
      </c>
      <c r="N51">
        <v>21</v>
      </c>
      <c r="Q51" s="27" t="s">
        <v>82</v>
      </c>
      <c r="R51" s="28">
        <f>_xlfn.STDEV.S(N49:N63)</f>
        <v>4.7641336774874024</v>
      </c>
    </row>
    <row r="52" spans="2:22" x14ac:dyDescent="0.25">
      <c r="B52">
        <v>2.8888888888888888</v>
      </c>
      <c r="F52" s="29"/>
      <c r="N52">
        <v>22</v>
      </c>
      <c r="R52" s="29"/>
    </row>
    <row r="53" spans="2:22" x14ac:dyDescent="0.25">
      <c r="B53">
        <v>3.375</v>
      </c>
      <c r="E53" s="30" t="s">
        <v>83</v>
      </c>
      <c r="F53" s="34">
        <v>3</v>
      </c>
      <c r="N53">
        <v>26</v>
      </c>
      <c r="Q53" s="30" t="s">
        <v>83</v>
      </c>
      <c r="R53" s="34">
        <v>24</v>
      </c>
    </row>
    <row r="54" spans="2:22" x14ac:dyDescent="0.25">
      <c r="B54">
        <v>3.5</v>
      </c>
      <c r="F54" s="29"/>
      <c r="N54">
        <v>27</v>
      </c>
      <c r="R54" s="29"/>
    </row>
    <row r="55" spans="2:22" x14ac:dyDescent="0.25">
      <c r="B55">
        <v>3.5</v>
      </c>
      <c r="E55" t="s">
        <v>84</v>
      </c>
      <c r="F55" s="29"/>
      <c r="N55">
        <v>28</v>
      </c>
      <c r="Q55" t="s">
        <v>84</v>
      </c>
      <c r="R55" s="29"/>
    </row>
    <row r="56" spans="2:22" x14ac:dyDescent="0.25">
      <c r="B56">
        <v>3.5</v>
      </c>
      <c r="E56" s="23" t="s">
        <v>85</v>
      </c>
      <c r="F56" s="31">
        <f>F50-F53</f>
        <v>0.3310185185185186</v>
      </c>
      <c r="N56">
        <v>28</v>
      </c>
      <c r="Q56" s="23" t="s">
        <v>85</v>
      </c>
      <c r="R56" s="31">
        <f>R50-R53</f>
        <v>2.8333333333333321</v>
      </c>
    </row>
    <row r="57" spans="2:22" x14ac:dyDescent="0.25">
      <c r="B57">
        <v>3.75</v>
      </c>
      <c r="E57" s="25" t="s">
        <v>86</v>
      </c>
      <c r="F57" s="26">
        <f>F51</f>
        <v>0.54740976806350927</v>
      </c>
      <c r="N57">
        <v>30</v>
      </c>
      <c r="Q57" s="25" t="s">
        <v>86</v>
      </c>
      <c r="R57" s="26">
        <f>R51</f>
        <v>4.7641336774874024</v>
      </c>
    </row>
    <row r="58" spans="2:22" x14ac:dyDescent="0.25">
      <c r="B58">
        <v>3.875</v>
      </c>
      <c r="E58" s="27" t="s">
        <v>87</v>
      </c>
      <c r="F58" s="32">
        <f>SQRT(F49)*(F56/F57)</f>
        <v>2.0947411820891575</v>
      </c>
      <c r="N58">
        <v>31</v>
      </c>
      <c r="Q58" s="27" t="s">
        <v>87</v>
      </c>
      <c r="R58" s="32">
        <f>SQRT(R49)*(R56/R57)</f>
        <v>2.0601761496751338</v>
      </c>
    </row>
    <row r="59" spans="2:22" x14ac:dyDescent="0.25">
      <c r="B59">
        <v>3.8888888888888888</v>
      </c>
      <c r="N59">
        <v>32</v>
      </c>
    </row>
    <row r="60" spans="2:22" x14ac:dyDescent="0.25">
      <c r="B60">
        <v>4</v>
      </c>
      <c r="E60" t="s">
        <v>88</v>
      </c>
      <c r="F60">
        <f>F49-1</f>
        <v>11</v>
      </c>
      <c r="N60">
        <v>35</v>
      </c>
      <c r="Q60" t="s">
        <v>88</v>
      </c>
      <c r="R60">
        <f>R49-1</f>
        <v>11</v>
      </c>
    </row>
    <row r="62" spans="2:22" x14ac:dyDescent="0.25">
      <c r="E62" s="8" t="s">
        <v>89</v>
      </c>
      <c r="F62" s="8">
        <f>_xlfn.T.DIST.2T(ABS(F58),F60)</f>
        <v>6.0145298511074995E-2</v>
      </c>
      <c r="H62" s="7" t="s">
        <v>90</v>
      </c>
      <c r="I62" s="7"/>
      <c r="J62" s="7"/>
      <c r="Q62" s="8" t="s">
        <v>89</v>
      </c>
      <c r="R62" s="8">
        <f>_xlfn.T.DIST.2T(ABS(R58),R60)</f>
        <v>6.3845983925702551E-2</v>
      </c>
      <c r="T62" s="7" t="s">
        <v>90</v>
      </c>
      <c r="U62" s="7"/>
      <c r="V62" s="7"/>
    </row>
    <row r="63" spans="2:22" ht="18" x14ac:dyDescent="0.35">
      <c r="H63" t="s">
        <v>91</v>
      </c>
      <c r="T63" t="s">
        <v>91</v>
      </c>
    </row>
    <row r="64" spans="2:22" ht="18" x14ac:dyDescent="0.35">
      <c r="B64" s="33"/>
      <c r="E64" s="8" t="s">
        <v>92</v>
      </c>
      <c r="F64" s="8">
        <f>_xlfn.T.INV.2T(0.05,F60)</f>
        <v>2.2009851600916384</v>
      </c>
      <c r="H64" t="s">
        <v>93</v>
      </c>
      <c r="N64" s="33"/>
      <c r="Q64" s="8" t="s">
        <v>92</v>
      </c>
      <c r="R64" s="8">
        <f>_xlfn.T.INV.2T(0.05,R60)</f>
        <v>2.2009851600916384</v>
      </c>
      <c r="T64" t="s">
        <v>93</v>
      </c>
    </row>
    <row r="65" spans="1:22" x14ac:dyDescent="0.25">
      <c r="E65" t="s">
        <v>94</v>
      </c>
      <c r="Q65" t="s">
        <v>94</v>
      </c>
    </row>
    <row r="68" spans="1:22" x14ac:dyDescent="0.25">
      <c r="A68" s="22" t="s">
        <v>244</v>
      </c>
      <c r="B68" s="22"/>
      <c r="C68" s="22"/>
      <c r="D68" s="22"/>
      <c r="E68" s="22"/>
      <c r="F68" s="22"/>
      <c r="G68" s="22"/>
      <c r="H68" s="22"/>
      <c r="I68" s="22"/>
      <c r="J68" s="22"/>
      <c r="M68" s="22" t="s">
        <v>262</v>
      </c>
      <c r="N68" s="22"/>
      <c r="O68" s="22"/>
      <c r="P68" s="22"/>
      <c r="Q68" s="22"/>
      <c r="R68" s="22"/>
      <c r="S68" s="22"/>
      <c r="T68" s="22"/>
      <c r="U68" s="22"/>
      <c r="V68" s="22"/>
    </row>
    <row r="69" spans="1:22" x14ac:dyDescent="0.25">
      <c r="B69" t="s">
        <v>79</v>
      </c>
      <c r="N69" t="s">
        <v>79</v>
      </c>
    </row>
    <row r="70" spans="1:22" x14ac:dyDescent="0.25">
      <c r="B70">
        <v>2.4444444444444446</v>
      </c>
      <c r="E70" s="23" t="s">
        <v>80</v>
      </c>
      <c r="F70" s="24">
        <f>COUNT(B70:B84)</f>
        <v>12</v>
      </c>
      <c r="N70">
        <v>21</v>
      </c>
      <c r="Q70" s="23" t="s">
        <v>80</v>
      </c>
      <c r="R70" s="24">
        <f>COUNT(N70:N84)</f>
        <v>12</v>
      </c>
    </row>
    <row r="71" spans="1:22" x14ac:dyDescent="0.25">
      <c r="B71">
        <v>2.625</v>
      </c>
      <c r="E71" s="25" t="s">
        <v>81</v>
      </c>
      <c r="F71" s="26">
        <f>AVERAGE(B70:B84)</f>
        <v>3.3310185185185186</v>
      </c>
      <c r="N71">
        <v>21</v>
      </c>
      <c r="Q71" s="25" t="s">
        <v>81</v>
      </c>
      <c r="R71" s="26">
        <f>AVERAGE(N70:N84)</f>
        <v>26.833333333333332</v>
      </c>
    </row>
    <row r="72" spans="1:22" x14ac:dyDescent="0.25">
      <c r="B72">
        <v>2.625</v>
      </c>
      <c r="E72" s="27" t="s">
        <v>82</v>
      </c>
      <c r="F72" s="28">
        <f>_xlfn.STDEV.S(B70:B84)</f>
        <v>0.54740976806350927</v>
      </c>
      <c r="N72">
        <v>21</v>
      </c>
      <c r="Q72" s="27" t="s">
        <v>82</v>
      </c>
      <c r="R72" s="28">
        <f>_xlfn.STDEV.S(N70:N84)</f>
        <v>4.7641336774874024</v>
      </c>
    </row>
    <row r="73" spans="1:22" x14ac:dyDescent="0.25">
      <c r="B73">
        <v>2.8888888888888888</v>
      </c>
      <c r="F73" s="29"/>
      <c r="N73">
        <v>22</v>
      </c>
      <c r="R73" s="29"/>
    </row>
    <row r="74" spans="1:22" x14ac:dyDescent="0.25">
      <c r="B74">
        <v>3.375</v>
      </c>
      <c r="E74" s="30" t="s">
        <v>83</v>
      </c>
      <c r="F74" s="124">
        <v>2.5555555555555554</v>
      </c>
      <c r="N74">
        <v>26</v>
      </c>
      <c r="Q74" s="30" t="s">
        <v>83</v>
      </c>
      <c r="R74" s="34">
        <v>23</v>
      </c>
    </row>
    <row r="75" spans="1:22" x14ac:dyDescent="0.25">
      <c r="B75">
        <v>3.5</v>
      </c>
      <c r="F75" s="29"/>
      <c r="N75">
        <v>27</v>
      </c>
      <c r="R75" s="29"/>
    </row>
    <row r="76" spans="1:22" x14ac:dyDescent="0.25">
      <c r="B76">
        <v>3.5</v>
      </c>
      <c r="E76" t="s">
        <v>84</v>
      </c>
      <c r="F76" s="29"/>
      <c r="N76">
        <v>28</v>
      </c>
      <c r="Q76" t="s">
        <v>84</v>
      </c>
      <c r="R76" s="29"/>
    </row>
    <row r="77" spans="1:22" x14ac:dyDescent="0.25">
      <c r="B77">
        <v>3.5</v>
      </c>
      <c r="E77" s="23" t="s">
        <v>85</v>
      </c>
      <c r="F77" s="31">
        <f>F71-F74</f>
        <v>0.77546296296296324</v>
      </c>
      <c r="N77">
        <v>28</v>
      </c>
      <c r="Q77" s="23" t="s">
        <v>85</v>
      </c>
      <c r="R77" s="31">
        <f>R71-R74</f>
        <v>3.8333333333333321</v>
      </c>
    </row>
    <row r="78" spans="1:22" x14ac:dyDescent="0.25">
      <c r="B78">
        <v>3.75</v>
      </c>
      <c r="E78" s="25" t="s">
        <v>86</v>
      </c>
      <c r="F78" s="26">
        <f>F72</f>
        <v>0.54740976806350927</v>
      </c>
      <c r="N78">
        <v>30</v>
      </c>
      <c r="Q78" s="25" t="s">
        <v>86</v>
      </c>
      <c r="R78" s="26">
        <f>R72</f>
        <v>4.7641336774874024</v>
      </c>
    </row>
    <row r="79" spans="1:22" x14ac:dyDescent="0.25">
      <c r="B79">
        <v>3.875</v>
      </c>
      <c r="E79" s="27" t="s">
        <v>87</v>
      </c>
      <c r="F79" s="32">
        <f>SQRT(F70)*(F77/F78)</f>
        <v>4.9072608111878866</v>
      </c>
      <c r="N79">
        <v>31</v>
      </c>
      <c r="Q79" s="27" t="s">
        <v>87</v>
      </c>
      <c r="R79" s="32">
        <f>SQRT(R70)*(R77/R78)</f>
        <v>2.7872971436781229</v>
      </c>
    </row>
    <row r="80" spans="1:22" x14ac:dyDescent="0.25">
      <c r="B80">
        <v>3.8888888888888888</v>
      </c>
      <c r="N80">
        <v>32</v>
      </c>
    </row>
    <row r="81" spans="1:22" x14ac:dyDescent="0.25">
      <c r="B81">
        <v>4</v>
      </c>
      <c r="E81" t="s">
        <v>88</v>
      </c>
      <c r="F81">
        <f>F70-1</f>
        <v>11</v>
      </c>
      <c r="N81">
        <v>35</v>
      </c>
      <c r="Q81" t="s">
        <v>88</v>
      </c>
      <c r="R81">
        <f>R70-1</f>
        <v>11</v>
      </c>
    </row>
    <row r="83" spans="1:22" x14ac:dyDescent="0.25">
      <c r="E83" s="8" t="s">
        <v>89</v>
      </c>
      <c r="F83" s="8">
        <f>_xlfn.T.DIST.2T(ABS(F79),F81)</f>
        <v>4.6620449771686437E-4</v>
      </c>
      <c r="H83" s="71" t="s">
        <v>227</v>
      </c>
      <c r="I83" s="71"/>
      <c r="J83" s="71"/>
      <c r="Q83" s="8" t="s">
        <v>89</v>
      </c>
      <c r="R83" s="8">
        <f>_xlfn.T.DIST.2T(ABS(R79),R81)</f>
        <v>1.7671761966569163E-2</v>
      </c>
      <c r="T83" s="71" t="s">
        <v>227</v>
      </c>
      <c r="U83" s="71"/>
      <c r="V83" s="71"/>
    </row>
    <row r="84" spans="1:22" ht="18" x14ac:dyDescent="0.35">
      <c r="H84" t="s">
        <v>143</v>
      </c>
      <c r="T84" t="s">
        <v>143</v>
      </c>
    </row>
    <row r="85" spans="1:22" ht="18" x14ac:dyDescent="0.35">
      <c r="B85" s="33"/>
      <c r="E85" s="8" t="s">
        <v>92</v>
      </c>
      <c r="F85" s="8">
        <f>_xlfn.T.INV.2T(0.05,F81)</f>
        <v>2.2009851600916384</v>
      </c>
      <c r="H85" t="s">
        <v>142</v>
      </c>
      <c r="N85" s="33"/>
      <c r="Q85" s="8" t="s">
        <v>92</v>
      </c>
      <c r="R85" s="8">
        <f>_xlfn.T.INV.2T(0.05,R81)</f>
        <v>2.2009851600916384</v>
      </c>
      <c r="T85" t="s">
        <v>142</v>
      </c>
    </row>
    <row r="86" spans="1:22" x14ac:dyDescent="0.25">
      <c r="E86" t="s">
        <v>94</v>
      </c>
      <c r="Q86" t="s">
        <v>94</v>
      </c>
    </row>
    <row r="89" spans="1:22" x14ac:dyDescent="0.25">
      <c r="A89" s="20" t="s">
        <v>255</v>
      </c>
      <c r="B89" s="21"/>
      <c r="C89" s="21"/>
      <c r="D89" s="21"/>
      <c r="E89" s="21"/>
      <c r="F89" s="21"/>
      <c r="G89" s="21"/>
      <c r="H89" s="21"/>
      <c r="I89" s="21"/>
      <c r="J89" s="21"/>
    </row>
    <row r="90" spans="1:22" x14ac:dyDescent="0.25">
      <c r="A90" s="22" t="s">
        <v>256</v>
      </c>
      <c r="B90" s="22"/>
      <c r="C90" s="22"/>
      <c r="D90" s="22"/>
      <c r="E90" s="22"/>
      <c r="F90" s="22"/>
      <c r="G90" s="22"/>
      <c r="H90" s="22"/>
      <c r="I90" s="22"/>
      <c r="J90" s="22"/>
      <c r="M90" s="22" t="s">
        <v>257</v>
      </c>
      <c r="N90" s="22"/>
      <c r="O90" s="22"/>
      <c r="P90" s="22"/>
      <c r="Q90" s="22"/>
      <c r="R90" s="22"/>
      <c r="S90" s="22"/>
      <c r="T90" s="22"/>
      <c r="U90" s="22"/>
      <c r="V90" s="22"/>
    </row>
    <row r="91" spans="1:22" x14ac:dyDescent="0.25">
      <c r="B91" t="s">
        <v>79</v>
      </c>
      <c r="N91" t="s">
        <v>79</v>
      </c>
    </row>
    <row r="92" spans="1:22" x14ac:dyDescent="0.25">
      <c r="B92" s="76">
        <v>10</v>
      </c>
      <c r="E92" s="23" t="s">
        <v>80</v>
      </c>
      <c r="F92" s="24">
        <f>COUNT(B92:B106)</f>
        <v>15</v>
      </c>
      <c r="N92" s="76">
        <v>10</v>
      </c>
      <c r="Q92" s="23" t="s">
        <v>80</v>
      </c>
      <c r="R92" s="24">
        <f>COUNT(N92:N106)</f>
        <v>15</v>
      </c>
    </row>
    <row r="93" spans="1:22" x14ac:dyDescent="0.25">
      <c r="B93" s="76">
        <v>15.5</v>
      </c>
      <c r="E93" s="25" t="s">
        <v>81</v>
      </c>
      <c r="F93" s="26">
        <f>AVERAGE(B92:B106)</f>
        <v>18.362727272727273</v>
      </c>
      <c r="N93" s="76">
        <v>15.5</v>
      </c>
      <c r="Q93" s="25" t="s">
        <v>81</v>
      </c>
      <c r="R93" s="26">
        <f>AVERAGE(N92:N106)</f>
        <v>18.362727272727273</v>
      </c>
    </row>
    <row r="94" spans="1:22" x14ac:dyDescent="0.25">
      <c r="B94" s="76">
        <v>15.772727272727273</v>
      </c>
      <c r="E94" s="27" t="s">
        <v>82</v>
      </c>
      <c r="F94" s="28">
        <f>_xlfn.STDEV.S(B92:B106)</f>
        <v>3.2001052410380297</v>
      </c>
      <c r="N94" s="76">
        <v>15.772727272727273</v>
      </c>
      <c r="Q94" s="27" t="s">
        <v>82</v>
      </c>
      <c r="R94" s="28">
        <f>_xlfn.STDEV.S(N92:N106)</f>
        <v>3.2001052410380297</v>
      </c>
    </row>
    <row r="95" spans="1:22" x14ac:dyDescent="0.25">
      <c r="B95" s="76">
        <v>16.181818181818183</v>
      </c>
      <c r="F95" s="29"/>
      <c r="N95" s="76">
        <v>16.181818181818183</v>
      </c>
      <c r="R95" s="29"/>
    </row>
    <row r="96" spans="1:22" x14ac:dyDescent="0.25">
      <c r="B96" s="76">
        <v>17.681818181818183</v>
      </c>
      <c r="E96" s="30" t="s">
        <v>83</v>
      </c>
      <c r="F96" s="123">
        <v>19</v>
      </c>
      <c r="N96" s="76">
        <v>17.681818181818183</v>
      </c>
      <c r="Q96" s="30" t="s">
        <v>83</v>
      </c>
      <c r="R96" s="124">
        <v>18.90909090909091</v>
      </c>
    </row>
    <row r="97" spans="1:22" x14ac:dyDescent="0.25">
      <c r="B97" s="76">
        <v>17.8</v>
      </c>
      <c r="F97" s="29"/>
      <c r="N97" s="76">
        <v>17.8</v>
      </c>
      <c r="R97" s="29"/>
    </row>
    <row r="98" spans="1:22" x14ac:dyDescent="0.25">
      <c r="B98" s="76">
        <v>18.181818181818183</v>
      </c>
      <c r="E98" t="s">
        <v>84</v>
      </c>
      <c r="F98" s="29"/>
      <c r="N98" s="76">
        <v>18.181818181818183</v>
      </c>
      <c r="Q98" t="s">
        <v>84</v>
      </c>
      <c r="R98" s="29"/>
    </row>
    <row r="99" spans="1:22" x14ac:dyDescent="0.25">
      <c r="B99" s="76">
        <v>18.818181818181817</v>
      </c>
      <c r="E99" s="23" t="s">
        <v>85</v>
      </c>
      <c r="F99" s="31">
        <f>F93-F96</f>
        <v>-0.63727272727272677</v>
      </c>
      <c r="N99" s="76">
        <v>18.818181818181817</v>
      </c>
      <c r="Q99" s="23" t="s">
        <v>85</v>
      </c>
      <c r="R99" s="31">
        <f>R93-R96</f>
        <v>-0.54636363636363683</v>
      </c>
    </row>
    <row r="100" spans="1:22" x14ac:dyDescent="0.25">
      <c r="B100" s="76">
        <v>18.95</v>
      </c>
      <c r="E100" s="25" t="s">
        <v>86</v>
      </c>
      <c r="F100" s="26">
        <f>F94</f>
        <v>3.2001052410380297</v>
      </c>
      <c r="N100" s="76">
        <v>18.95</v>
      </c>
      <c r="Q100" s="25" t="s">
        <v>86</v>
      </c>
      <c r="R100" s="26">
        <f>R94</f>
        <v>3.2001052410380297</v>
      </c>
    </row>
    <row r="101" spans="1:22" x14ac:dyDescent="0.25">
      <c r="B101" s="76">
        <v>19.5</v>
      </c>
      <c r="E101" s="27" t="s">
        <v>87</v>
      </c>
      <c r="F101" s="32">
        <f>SQRT(F92)*(F99/F100)</f>
        <v>-0.77127046575469815</v>
      </c>
      <c r="N101" s="76">
        <v>19.5</v>
      </c>
      <c r="Q101" s="27" t="s">
        <v>87</v>
      </c>
      <c r="R101" s="32">
        <f>SQRT(R92)*(R99/R100)</f>
        <v>-0.66124614824333006</v>
      </c>
    </row>
    <row r="102" spans="1:22" x14ac:dyDescent="0.25">
      <c r="B102" s="76">
        <v>20.227272727272727</v>
      </c>
      <c r="N102" s="76">
        <v>20.227272727272727</v>
      </c>
    </row>
    <row r="103" spans="1:22" x14ac:dyDescent="0.25">
      <c r="B103" s="76">
        <v>20.6</v>
      </c>
      <c r="E103" t="s">
        <v>88</v>
      </c>
      <c r="F103">
        <f>F92-1</f>
        <v>14</v>
      </c>
      <c r="N103" s="76">
        <v>20.6</v>
      </c>
      <c r="Q103" t="s">
        <v>88</v>
      </c>
      <c r="R103">
        <f>R92-1</f>
        <v>14</v>
      </c>
    </row>
    <row r="104" spans="1:22" x14ac:dyDescent="0.25">
      <c r="B104" s="76">
        <v>21.318181818181817</v>
      </c>
      <c r="N104" s="76">
        <v>21.318181818181817</v>
      </c>
    </row>
    <row r="105" spans="1:22" x14ac:dyDescent="0.25">
      <c r="B105" s="76">
        <v>22</v>
      </c>
      <c r="E105" s="8" t="s">
        <v>89</v>
      </c>
      <c r="F105" s="8">
        <f>_xlfn.T.DIST.2T(ABS(F101),F103)</f>
        <v>0.45336816893347265</v>
      </c>
      <c r="H105" s="7" t="s">
        <v>90</v>
      </c>
      <c r="I105" s="7"/>
      <c r="J105" s="7"/>
      <c r="N105" s="76">
        <v>22</v>
      </c>
      <c r="Q105" s="8" t="s">
        <v>89</v>
      </c>
      <c r="R105" s="8">
        <f>_xlfn.T.DIST.2T(ABS(R101),R103)</f>
        <v>0.51918926919500996</v>
      </c>
      <c r="T105" s="7" t="s">
        <v>90</v>
      </c>
      <c r="U105" s="7"/>
      <c r="V105" s="7"/>
    </row>
    <row r="106" spans="1:22" ht="18" x14ac:dyDescent="0.35">
      <c r="B106" s="76">
        <v>22.90909090909091</v>
      </c>
      <c r="H106" t="s">
        <v>91</v>
      </c>
      <c r="N106" s="76">
        <v>22.90909090909091</v>
      </c>
      <c r="T106" t="s">
        <v>91</v>
      </c>
    </row>
    <row r="107" spans="1:22" ht="18" x14ac:dyDescent="0.35">
      <c r="B107" s="33"/>
      <c r="E107" s="8" t="s">
        <v>92</v>
      </c>
      <c r="F107" s="8">
        <f>_xlfn.T.INV.2T(0.05,F103)</f>
        <v>2.1447866879178044</v>
      </c>
      <c r="H107" t="s">
        <v>93</v>
      </c>
      <c r="N107" s="33"/>
      <c r="Q107" s="8" t="s">
        <v>92</v>
      </c>
      <c r="R107" s="8">
        <f>_xlfn.T.INV.2T(0.05,R103)</f>
        <v>2.1447866879178044</v>
      </c>
      <c r="T107" t="s">
        <v>93</v>
      </c>
    </row>
    <row r="108" spans="1:22" x14ac:dyDescent="0.25">
      <c r="E108" t="s">
        <v>94</v>
      </c>
      <c r="Q108" t="s">
        <v>94</v>
      </c>
    </row>
    <row r="111" spans="1:22" x14ac:dyDescent="0.25">
      <c r="A111" s="22" t="s">
        <v>217</v>
      </c>
      <c r="B111" s="22"/>
      <c r="C111" s="22"/>
      <c r="D111" s="22"/>
      <c r="E111" s="22"/>
      <c r="F111" s="22"/>
      <c r="G111" s="22"/>
      <c r="H111" s="22"/>
      <c r="I111" s="22"/>
      <c r="J111" s="22"/>
    </row>
    <row r="112" spans="1:22" x14ac:dyDescent="0.25">
      <c r="B112" t="s">
        <v>79</v>
      </c>
    </row>
    <row r="113" spans="2:10" x14ac:dyDescent="0.25">
      <c r="B113" s="76">
        <v>15.714285714285714</v>
      </c>
      <c r="E113" s="23" t="s">
        <v>80</v>
      </c>
      <c r="F113" s="24">
        <f>COUNT(B113:B127)</f>
        <v>15</v>
      </c>
    </row>
    <row r="114" spans="2:10" x14ac:dyDescent="0.25">
      <c r="B114" s="76">
        <v>16.5</v>
      </c>
      <c r="E114" s="25" t="s">
        <v>81</v>
      </c>
      <c r="F114" s="26">
        <f>AVERAGE(B113:B127)</f>
        <v>18.185119047619047</v>
      </c>
    </row>
    <row r="115" spans="2:10" x14ac:dyDescent="0.25">
      <c r="B115" s="76">
        <v>17.166666666666668</v>
      </c>
      <c r="E115" s="27" t="s">
        <v>82</v>
      </c>
      <c r="F115" s="28">
        <f>_xlfn.STDEV.S(B113:B127)</f>
        <v>1.4403331813876949</v>
      </c>
    </row>
    <row r="116" spans="2:10" x14ac:dyDescent="0.25">
      <c r="B116" s="76">
        <v>17.277777777777779</v>
      </c>
      <c r="F116" s="29"/>
    </row>
    <row r="117" spans="2:10" x14ac:dyDescent="0.25">
      <c r="B117" s="76">
        <v>17.277777777777779</v>
      </c>
      <c r="E117" s="30" t="s">
        <v>83</v>
      </c>
      <c r="F117" s="123">
        <v>16.5</v>
      </c>
    </row>
    <row r="118" spans="2:10" x14ac:dyDescent="0.25">
      <c r="B118" s="76">
        <v>17.5</v>
      </c>
      <c r="F118" s="29"/>
    </row>
    <row r="119" spans="2:10" x14ac:dyDescent="0.25">
      <c r="B119" s="76">
        <v>17.722222222222221</v>
      </c>
      <c r="E119" t="s">
        <v>84</v>
      </c>
      <c r="F119" s="29"/>
    </row>
    <row r="120" spans="2:10" x14ac:dyDescent="0.25">
      <c r="B120" s="76">
        <v>18.166666666666668</v>
      </c>
      <c r="E120" s="23" t="s">
        <v>85</v>
      </c>
      <c r="F120" s="31">
        <f>F114-F117</f>
        <v>1.6851190476190467</v>
      </c>
    </row>
    <row r="121" spans="2:10" x14ac:dyDescent="0.25">
      <c r="B121" s="76">
        <v>18.277777777777779</v>
      </c>
      <c r="E121" s="25" t="s">
        <v>86</v>
      </c>
      <c r="F121" s="26">
        <f>F115</f>
        <v>1.4403331813876949</v>
      </c>
    </row>
    <row r="122" spans="2:10" x14ac:dyDescent="0.25">
      <c r="B122" s="76">
        <v>18.388888888888889</v>
      </c>
      <c r="E122" s="27" t="s">
        <v>87</v>
      </c>
      <c r="F122" s="32">
        <f>SQRT(F113)*(F120/F121)</f>
        <v>4.5312002057173659</v>
      </c>
    </row>
    <row r="123" spans="2:10" x14ac:dyDescent="0.25">
      <c r="B123" s="76">
        <v>18.611111111111111</v>
      </c>
    </row>
    <row r="124" spans="2:10" x14ac:dyDescent="0.25">
      <c r="B124" s="76">
        <v>18.944444444444443</v>
      </c>
      <c r="E124" t="s">
        <v>88</v>
      </c>
      <c r="F124">
        <f>F113-1</f>
        <v>14</v>
      </c>
    </row>
    <row r="125" spans="2:10" x14ac:dyDescent="0.25">
      <c r="B125" s="76">
        <v>19.5625</v>
      </c>
    </row>
    <row r="126" spans="2:10" x14ac:dyDescent="0.25">
      <c r="B126" s="76">
        <v>20.833333333333332</v>
      </c>
      <c r="E126" s="8" t="s">
        <v>89</v>
      </c>
      <c r="F126" s="8">
        <f>_xlfn.T.DIST.2T(ABS(F122),F124)</f>
        <v>4.7028016586193758E-4</v>
      </c>
      <c r="H126" s="70" t="s">
        <v>227</v>
      </c>
      <c r="I126" s="70"/>
      <c r="J126" s="70"/>
    </row>
    <row r="127" spans="2:10" ht="18" x14ac:dyDescent="0.35">
      <c r="B127" s="76">
        <v>20.833333333333332</v>
      </c>
      <c r="H127" t="s">
        <v>143</v>
      </c>
    </row>
    <row r="128" spans="2:10" ht="18" x14ac:dyDescent="0.35">
      <c r="B128" s="33"/>
      <c r="E128" s="8" t="s">
        <v>92</v>
      </c>
      <c r="F128" s="8">
        <f>_xlfn.T.INV.2T(0.05,F124)</f>
        <v>2.1447866879178044</v>
      </c>
      <c r="H128" t="s">
        <v>142</v>
      </c>
    </row>
    <row r="129" spans="1:22" x14ac:dyDescent="0.25">
      <c r="E129" t="s">
        <v>94</v>
      </c>
    </row>
    <row r="132" spans="1:22" x14ac:dyDescent="0.25">
      <c r="A132" s="20" t="s">
        <v>260</v>
      </c>
      <c r="B132" s="21"/>
      <c r="C132" s="21"/>
      <c r="D132" s="21"/>
      <c r="E132" s="21"/>
      <c r="F132" s="21"/>
      <c r="G132" s="21"/>
      <c r="H132" s="21"/>
      <c r="I132" s="21"/>
      <c r="J132" s="21"/>
    </row>
    <row r="133" spans="1:22" x14ac:dyDescent="0.25">
      <c r="A133" s="22" t="s">
        <v>258</v>
      </c>
      <c r="B133" s="22"/>
      <c r="C133" s="22"/>
      <c r="D133" s="22"/>
      <c r="E133" s="22"/>
      <c r="F133" s="22"/>
      <c r="G133" s="22"/>
      <c r="H133" s="22"/>
      <c r="I133" s="22"/>
      <c r="J133" s="22"/>
      <c r="M133" s="22" t="s">
        <v>258</v>
      </c>
      <c r="N133" s="22"/>
      <c r="O133" s="22"/>
      <c r="P133" s="22"/>
      <c r="Q133" s="22"/>
      <c r="R133" s="22"/>
      <c r="S133" s="22"/>
      <c r="T133" s="22"/>
      <c r="U133" s="22"/>
      <c r="V133" s="22"/>
    </row>
    <row r="134" spans="1:22" x14ac:dyDescent="0.25">
      <c r="B134" t="s">
        <v>79</v>
      </c>
      <c r="N134" t="s">
        <v>79</v>
      </c>
    </row>
    <row r="135" spans="1:22" x14ac:dyDescent="0.25">
      <c r="B135" s="76">
        <v>49.357142857142854</v>
      </c>
      <c r="E135" s="23" t="s">
        <v>80</v>
      </c>
      <c r="F135" s="24">
        <f>COUNT(B135:B149)</f>
        <v>12</v>
      </c>
      <c r="N135" s="76">
        <v>49.357142857142854</v>
      </c>
      <c r="Q135" s="23" t="s">
        <v>80</v>
      </c>
      <c r="R135" s="24">
        <f>COUNT(N135:N149)</f>
        <v>12</v>
      </c>
    </row>
    <row r="136" spans="1:22" x14ac:dyDescent="0.25">
      <c r="B136" s="76">
        <v>54.0625</v>
      </c>
      <c r="E136" s="25" t="s">
        <v>81</v>
      </c>
      <c r="F136" s="26">
        <f>AVERAGE(B135:B149)</f>
        <v>60.951636904761898</v>
      </c>
      <c r="N136" s="76">
        <v>54.0625</v>
      </c>
      <c r="Q136" s="25" t="s">
        <v>81</v>
      </c>
      <c r="R136" s="26">
        <f>AVERAGE(N135:N149)</f>
        <v>60.951636904761898</v>
      </c>
    </row>
    <row r="137" spans="1:22" x14ac:dyDescent="0.25">
      <c r="B137" s="76">
        <v>55.8125</v>
      </c>
      <c r="E137" s="27" t="s">
        <v>82</v>
      </c>
      <c r="F137" s="28">
        <f>_xlfn.STDEV.S(B135:B149)</f>
        <v>6.0249648022789097</v>
      </c>
      <c r="N137" s="76">
        <v>55.8125</v>
      </c>
      <c r="Q137" s="27" t="s">
        <v>82</v>
      </c>
      <c r="R137" s="28">
        <f>_xlfn.STDEV.S(N135:N149)</f>
        <v>6.0249648022789097</v>
      </c>
    </row>
    <row r="138" spans="1:22" x14ac:dyDescent="0.25">
      <c r="B138" s="76">
        <v>56.6875</v>
      </c>
      <c r="F138" s="29"/>
      <c r="N138" s="76">
        <v>56.6875</v>
      </c>
      <c r="R138" s="29"/>
    </row>
    <row r="139" spans="1:22" x14ac:dyDescent="0.25">
      <c r="B139" s="76">
        <v>60.5625</v>
      </c>
      <c r="E139" s="30" t="s">
        <v>83</v>
      </c>
      <c r="F139" s="124">
        <v>61.125</v>
      </c>
      <c r="N139" s="76">
        <v>60.5625</v>
      </c>
      <c r="Q139" s="30" t="s">
        <v>83</v>
      </c>
      <c r="R139" s="124">
        <v>60.125</v>
      </c>
    </row>
    <row r="140" spans="1:22" x14ac:dyDescent="0.25">
      <c r="B140" s="76">
        <v>61.5625</v>
      </c>
      <c r="F140" s="29"/>
      <c r="N140" s="76">
        <v>61.5625</v>
      </c>
      <c r="R140" s="29"/>
    </row>
    <row r="141" spans="1:22" x14ac:dyDescent="0.25">
      <c r="B141" s="76">
        <v>62.3125</v>
      </c>
      <c r="E141" t="s">
        <v>84</v>
      </c>
      <c r="F141" s="29"/>
      <c r="N141" s="76">
        <v>62.3125</v>
      </c>
      <c r="Q141" t="s">
        <v>84</v>
      </c>
      <c r="R141" s="29"/>
    </row>
    <row r="142" spans="1:22" x14ac:dyDescent="0.25">
      <c r="B142" s="76">
        <v>63.0625</v>
      </c>
      <c r="E142" s="23" t="s">
        <v>85</v>
      </c>
      <c r="F142" s="31">
        <f>F136-F139</f>
        <v>-0.17336309523810201</v>
      </c>
      <c r="N142" s="76">
        <v>63.0625</v>
      </c>
      <c r="Q142" s="23" t="s">
        <v>85</v>
      </c>
      <c r="R142" s="31">
        <f>R136-R139</f>
        <v>0.82663690476189799</v>
      </c>
    </row>
    <row r="143" spans="1:22" x14ac:dyDescent="0.25">
      <c r="B143" s="76">
        <v>64.642857142857139</v>
      </c>
      <c r="E143" s="25" t="s">
        <v>86</v>
      </c>
      <c r="F143" s="26">
        <f>F137</f>
        <v>6.0249648022789097</v>
      </c>
      <c r="N143" s="76">
        <v>64.642857142857139</v>
      </c>
      <c r="Q143" s="25" t="s">
        <v>86</v>
      </c>
      <c r="R143" s="26">
        <f>R137</f>
        <v>6.0249648022789097</v>
      </c>
    </row>
    <row r="144" spans="1:22" x14ac:dyDescent="0.25">
      <c r="B144" s="76">
        <v>64.928571428571431</v>
      </c>
      <c r="E144" s="27" t="s">
        <v>87</v>
      </c>
      <c r="F144" s="32">
        <f>SQRT(F135)*(F142/F143)</f>
        <v>-9.967649570208871E-2</v>
      </c>
      <c r="N144" s="76">
        <v>64.928571428571431</v>
      </c>
      <c r="Q144" s="27" t="s">
        <v>87</v>
      </c>
      <c r="R144" s="32">
        <f>SQRT(R135)*(R142/R143)</f>
        <v>0.47528148809019455</v>
      </c>
    </row>
    <row r="145" spans="1:22" x14ac:dyDescent="0.25">
      <c r="B145" s="76">
        <v>69.214285714285708</v>
      </c>
      <c r="N145" s="76">
        <v>69.214285714285708</v>
      </c>
    </row>
    <row r="146" spans="1:22" x14ac:dyDescent="0.25">
      <c r="B146" s="76">
        <v>69.214285714285708</v>
      </c>
      <c r="E146" t="s">
        <v>88</v>
      </c>
      <c r="F146">
        <f>F135-1</f>
        <v>11</v>
      </c>
      <c r="N146" s="76">
        <v>69.214285714285708</v>
      </c>
      <c r="Q146" t="s">
        <v>88</v>
      </c>
      <c r="R146">
        <f>R135-1</f>
        <v>11</v>
      </c>
    </row>
    <row r="147" spans="1:22" x14ac:dyDescent="0.25">
      <c r="B147" s="76"/>
      <c r="N147" s="76"/>
    </row>
    <row r="148" spans="1:22" x14ac:dyDescent="0.25">
      <c r="B148" s="76"/>
      <c r="E148" s="8" t="s">
        <v>89</v>
      </c>
      <c r="F148" s="8">
        <f>_xlfn.T.DIST.2T(ABS(F144),F146)</f>
        <v>0.92239455196282005</v>
      </c>
      <c r="H148" s="7" t="s">
        <v>90</v>
      </c>
      <c r="I148" s="7"/>
      <c r="J148" s="7"/>
      <c r="N148" s="76"/>
      <c r="Q148" s="8" t="s">
        <v>89</v>
      </c>
      <c r="R148" s="8">
        <f>_xlfn.T.DIST.2T(ABS(R144),R146)</f>
        <v>0.64388392265650529</v>
      </c>
      <c r="T148" s="7" t="s">
        <v>90</v>
      </c>
      <c r="U148" s="7"/>
      <c r="V148" s="7"/>
    </row>
    <row r="149" spans="1:22" ht="18" x14ac:dyDescent="0.35">
      <c r="B149" s="76"/>
      <c r="H149" t="s">
        <v>91</v>
      </c>
      <c r="N149" s="76"/>
      <c r="T149" t="s">
        <v>91</v>
      </c>
    </row>
    <row r="150" spans="1:22" ht="18" x14ac:dyDescent="0.35">
      <c r="B150" s="33"/>
      <c r="E150" s="8" t="s">
        <v>92</v>
      </c>
      <c r="F150" s="8">
        <f>_xlfn.T.INV.2T(0.05,F146)</f>
        <v>2.2009851600916384</v>
      </c>
      <c r="H150" t="s">
        <v>93</v>
      </c>
      <c r="N150" s="33"/>
      <c r="Q150" s="8" t="s">
        <v>92</v>
      </c>
      <c r="R150" s="8">
        <f>_xlfn.T.INV.2T(0.05,R146)</f>
        <v>2.2009851600916384</v>
      </c>
      <c r="T150" t="s">
        <v>93</v>
      </c>
    </row>
    <row r="151" spans="1:22" x14ac:dyDescent="0.25">
      <c r="E151" t="s">
        <v>94</v>
      </c>
      <c r="Q151" t="s">
        <v>94</v>
      </c>
    </row>
    <row r="154" spans="1:22" x14ac:dyDescent="0.25">
      <c r="A154" s="22" t="s">
        <v>259</v>
      </c>
      <c r="B154" s="22"/>
      <c r="C154" s="22"/>
      <c r="D154" s="22"/>
      <c r="E154" s="22"/>
      <c r="F154" s="22"/>
      <c r="G154" s="22"/>
      <c r="H154" s="22"/>
      <c r="I154" s="22"/>
      <c r="J154" s="22"/>
    </row>
    <row r="155" spans="1:22" x14ac:dyDescent="0.25">
      <c r="B155" t="s">
        <v>79</v>
      </c>
    </row>
    <row r="156" spans="1:22" x14ac:dyDescent="0.25">
      <c r="B156" s="76">
        <v>23.583333333333332</v>
      </c>
      <c r="E156" s="23" t="s">
        <v>80</v>
      </c>
      <c r="F156" s="24">
        <f>COUNT(B156:B170)</f>
        <v>12</v>
      </c>
    </row>
    <row r="157" spans="1:22" x14ac:dyDescent="0.25">
      <c r="B157" s="76">
        <v>24.416666666666668</v>
      </c>
      <c r="E157" s="25" t="s">
        <v>81</v>
      </c>
      <c r="F157" s="26">
        <f>AVERAGE(B156:B170)</f>
        <v>27.201388888888889</v>
      </c>
    </row>
    <row r="158" spans="1:22" x14ac:dyDescent="0.25">
      <c r="B158" s="76">
        <v>25.583333333333332</v>
      </c>
      <c r="E158" s="27" t="s">
        <v>82</v>
      </c>
      <c r="F158" s="28">
        <f>_xlfn.STDEV.S(B156:B170)</f>
        <v>2.5888304985395143</v>
      </c>
    </row>
    <row r="159" spans="1:22" x14ac:dyDescent="0.25">
      <c r="B159" s="76">
        <v>25.916666666666668</v>
      </c>
      <c r="F159" s="29"/>
    </row>
    <row r="160" spans="1:22" x14ac:dyDescent="0.25">
      <c r="B160" s="76">
        <v>26.75</v>
      </c>
      <c r="E160" s="30" t="s">
        <v>83</v>
      </c>
      <c r="F160" s="124">
        <v>23.916666666666668</v>
      </c>
    </row>
    <row r="161" spans="2:10" x14ac:dyDescent="0.25">
      <c r="B161" s="76">
        <v>26.75</v>
      </c>
      <c r="F161" s="29"/>
    </row>
    <row r="162" spans="2:10" x14ac:dyDescent="0.25">
      <c r="B162" s="76">
        <v>27</v>
      </c>
      <c r="E162" t="s">
        <v>84</v>
      </c>
      <c r="F162" s="29"/>
    </row>
    <row r="163" spans="2:10" x14ac:dyDescent="0.25">
      <c r="B163" s="76">
        <v>27.083333333333332</v>
      </c>
      <c r="E163" s="23" t="s">
        <v>85</v>
      </c>
      <c r="F163" s="31">
        <f>F157-F160</f>
        <v>3.2847222222222214</v>
      </c>
    </row>
    <row r="164" spans="2:10" x14ac:dyDescent="0.25">
      <c r="B164" s="76">
        <v>27.083333333333332</v>
      </c>
      <c r="E164" s="25" t="s">
        <v>86</v>
      </c>
      <c r="F164" s="26">
        <f>F158</f>
        <v>2.5888304985395143</v>
      </c>
    </row>
    <row r="165" spans="2:10" x14ac:dyDescent="0.25">
      <c r="B165" s="76">
        <v>28.8</v>
      </c>
      <c r="E165" s="27" t="s">
        <v>87</v>
      </c>
      <c r="F165" s="32">
        <f>SQRT(F156)*(F163/F164)</f>
        <v>4.3952709772610064</v>
      </c>
    </row>
    <row r="166" spans="2:10" x14ac:dyDescent="0.25">
      <c r="B166" s="76">
        <v>30.2</v>
      </c>
    </row>
    <row r="167" spans="2:10" x14ac:dyDescent="0.25">
      <c r="B167" s="76">
        <v>33.25</v>
      </c>
      <c r="E167" t="s">
        <v>88</v>
      </c>
      <c r="F167">
        <f>F156-1</f>
        <v>11</v>
      </c>
    </row>
    <row r="168" spans="2:10" x14ac:dyDescent="0.25">
      <c r="B168" s="76"/>
    </row>
    <row r="169" spans="2:10" x14ac:dyDescent="0.25">
      <c r="B169" s="76"/>
      <c r="E169" s="8" t="s">
        <v>89</v>
      </c>
      <c r="F169" s="8">
        <f>_xlfn.T.DIST.2T(ABS(F165),F167)</f>
        <v>1.0715776122819597E-3</v>
      </c>
      <c r="H169" s="70" t="s">
        <v>227</v>
      </c>
      <c r="I169" s="70"/>
      <c r="J169" s="70"/>
    </row>
    <row r="170" spans="2:10" ht="18" x14ac:dyDescent="0.35">
      <c r="B170" s="76"/>
      <c r="H170" t="s">
        <v>143</v>
      </c>
    </row>
    <row r="171" spans="2:10" ht="18" x14ac:dyDescent="0.35">
      <c r="B171" s="33"/>
      <c r="E171" s="8" t="s">
        <v>92</v>
      </c>
      <c r="F171" s="8">
        <f>_xlfn.T.INV.2T(0.05,F167)</f>
        <v>2.2009851600916384</v>
      </c>
      <c r="H171" t="s">
        <v>142</v>
      </c>
    </row>
    <row r="172" spans="2:10" x14ac:dyDescent="0.25">
      <c r="E172" t="s">
        <v>94</v>
      </c>
    </row>
  </sheetData>
  <sortState xmlns:xlrd2="http://schemas.microsoft.com/office/spreadsheetml/2017/richdata2" ref="N53:N86">
    <sortCondition ref="N53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Ergonomiebeurt. M Montage</vt:lpstr>
      <vt:lpstr>Ergonomiebeurt. S Montage</vt:lpstr>
      <vt:lpstr>Ergonomiebeurt. S Bedienung</vt:lpstr>
      <vt:lpstr>Ergonomiebeurt. M Bedienung</vt:lpstr>
      <vt:lpstr>Gefährdungsbeurteilung Servo</vt:lpstr>
      <vt:lpstr>Gefährdungsbeurteilung Motor</vt:lpstr>
      <vt:lpstr>Diagramme</vt:lpstr>
      <vt:lpstr>Kolmogorov-Sm.</vt:lpstr>
      <vt:lpstr>One Sample T-Test</vt:lpstr>
    </vt:vector>
  </TitlesOfParts>
  <Company>MRP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2020-10-15T06:14:53Z</dcterms:created>
  <dcterms:modified xsi:type="dcterms:W3CDTF">2024-10-16T06:35:40Z</dcterms:modified>
</cp:coreProperties>
</file>