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eybold\Desktop\Dissertation\Anhang\III.2 Bearbeitungszeiten\"/>
    </mc:Choice>
  </mc:AlternateContent>
  <xr:revisionPtr revIDLastSave="0" documentId="13_ncr:1_{E95418EE-D741-429D-B89F-A37ADF1C037C}" xr6:coauthVersionLast="47" xr6:coauthVersionMax="47" xr10:uidLastSave="{00000000-0000-0000-0000-000000000000}"/>
  <bookViews>
    <workbookView xWindow="-38510" yWindow="-10770" windowWidth="38620" windowHeight="21220" xr2:uid="{00000000-000D-0000-FFFF-FFFF00000000}"/>
  </bookViews>
  <sheets>
    <sheet name="Gemittelte Auswertung" sheetId="2" r:id="rId1"/>
    <sheet name="Einzelauswertungen" sheetId="1" r:id="rId2"/>
  </sheets>
  <definedNames>
    <definedName name="_xlnm._FilterDatabase" localSheetId="0" hidden="1">'Gemittelte Auswertung'!$A$2:$AQ$42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6" i="2" l="1"/>
  <c r="AX7" i="2"/>
  <c r="AX8" i="2"/>
  <c r="AX9" i="2"/>
  <c r="AX10" i="2"/>
  <c r="AX11" i="2"/>
  <c r="AX12" i="2"/>
  <c r="AS12" i="2" s="1"/>
  <c r="AX13" i="2"/>
  <c r="AX14" i="2"/>
  <c r="AX15" i="2"/>
  <c r="AX16" i="2"/>
  <c r="AX18" i="2"/>
  <c r="AX19" i="2"/>
  <c r="AX20" i="2"/>
  <c r="AX21" i="2"/>
  <c r="AS21" i="2" s="1"/>
  <c r="AX22" i="2"/>
  <c r="AS22" i="2" s="1"/>
  <c r="AX23" i="2"/>
  <c r="AS23" i="2" s="1"/>
  <c r="AX24" i="2"/>
  <c r="AS24" i="2" s="1"/>
  <c r="AX25" i="2"/>
  <c r="AS25" i="2" s="1"/>
  <c r="AX26" i="2"/>
  <c r="AS26" i="2" s="1"/>
  <c r="AX28" i="2"/>
  <c r="AS28" i="2" s="1"/>
  <c r="AX29" i="2"/>
  <c r="AX30" i="2"/>
  <c r="AS30" i="2" s="1"/>
  <c r="AX5" i="2"/>
  <c r="AT6" i="2"/>
  <c r="AS6" i="2" s="1"/>
  <c r="AT7" i="2"/>
  <c r="AS7" i="2" s="1"/>
  <c r="AT8" i="2"/>
  <c r="AS8" i="2" s="1"/>
  <c r="AT9" i="2"/>
  <c r="AS9" i="2" s="1"/>
  <c r="AT10" i="2"/>
  <c r="AS10" i="2" s="1"/>
  <c r="AT11" i="2"/>
  <c r="AS11" i="2" s="1"/>
  <c r="AT13" i="2"/>
  <c r="AT14" i="2"/>
  <c r="AT15" i="2"/>
  <c r="AS15" i="2" s="1"/>
  <c r="AT16" i="2"/>
  <c r="AS16" i="2" s="1"/>
  <c r="AT17" i="2"/>
  <c r="AS17" i="2" s="1"/>
  <c r="AT18" i="2"/>
  <c r="AS18" i="2" s="1"/>
  <c r="AT19" i="2"/>
  <c r="AS19" i="2" s="1"/>
  <c r="AT20" i="2"/>
  <c r="AS20" i="2" s="1"/>
  <c r="AT27" i="2"/>
  <c r="AS27" i="2" s="1"/>
  <c r="AT29" i="2"/>
  <c r="AS29" i="2" s="1"/>
  <c r="AT31" i="2"/>
  <c r="AS31" i="2" s="1"/>
  <c r="AT5" i="2"/>
  <c r="AS13" i="2" l="1"/>
  <c r="AS37" i="2"/>
  <c r="AS14" i="2"/>
  <c r="AS5" i="2"/>
  <c r="AQ39" i="2"/>
  <c r="AK39" i="2"/>
  <c r="AS36" i="2" l="1"/>
  <c r="AS38" i="2" s="1"/>
  <c r="AD23" i="2"/>
  <c r="N22" i="2"/>
  <c r="N18" i="2"/>
  <c r="Z14" i="2" l="1"/>
  <c r="AF14" i="2" l="1"/>
  <c r="AA14" i="2"/>
  <c r="AB14" i="2"/>
  <c r="AC14" i="2"/>
  <c r="P14" i="2"/>
  <c r="Q14" i="2"/>
  <c r="R14" i="2"/>
  <c r="I14" i="2"/>
  <c r="K14" i="2"/>
  <c r="L14" i="2"/>
  <c r="M14" i="2"/>
  <c r="AE14" i="2"/>
  <c r="W14" i="2"/>
  <c r="V14" i="2"/>
  <c r="O14" i="2"/>
  <c r="H14" i="2"/>
  <c r="P15" i="2" l="1"/>
  <c r="Q15" i="2"/>
  <c r="R15" i="2"/>
  <c r="U15" i="2"/>
  <c r="V15" i="2"/>
  <c r="W15" i="2"/>
  <c r="AA15" i="2"/>
  <c r="AB15" i="2"/>
  <c r="AC15" i="2"/>
  <c r="AF15" i="2"/>
  <c r="AJ15" i="2"/>
  <c r="AE15" i="2"/>
  <c r="O15" i="2"/>
  <c r="I15" i="2"/>
  <c r="J15" i="2"/>
  <c r="K15" i="2"/>
  <c r="L15" i="2"/>
  <c r="M15" i="2"/>
  <c r="H15" i="2"/>
  <c r="M21" i="1" l="1"/>
  <c r="E21" i="1" s="1"/>
  <c r="M22" i="1"/>
  <c r="E22" i="1" s="1"/>
  <c r="R21" i="1"/>
  <c r="R22" i="1"/>
  <c r="AC21" i="1"/>
  <c r="W21" i="1" s="1"/>
  <c r="AC22" i="1"/>
  <c r="W22" i="1" s="1"/>
  <c r="AC23" i="1"/>
  <c r="W23" i="1" s="1"/>
  <c r="AC24" i="1"/>
  <c r="W24" i="1" s="1"/>
  <c r="R23" i="1"/>
  <c r="R24" i="1"/>
  <c r="M23" i="1"/>
  <c r="E23" i="1" s="1"/>
  <c r="M24" i="1"/>
  <c r="E24" i="1" s="1"/>
  <c r="D22" i="1" l="1"/>
  <c r="F22" i="1" s="1"/>
  <c r="D21" i="1"/>
  <c r="F21" i="1"/>
  <c r="X21" i="1"/>
  <c r="D23" i="1"/>
  <c r="F23" i="1" s="1"/>
  <c r="D24" i="1"/>
  <c r="F24" i="1" s="1"/>
  <c r="I13" i="2"/>
  <c r="J13" i="2"/>
  <c r="L13" i="2"/>
  <c r="M13" i="2"/>
  <c r="P13" i="2"/>
  <c r="Q13" i="2"/>
  <c r="R13" i="2"/>
  <c r="W13" i="2"/>
  <c r="AA13" i="2"/>
  <c r="AB13" i="2"/>
  <c r="AC13" i="2"/>
  <c r="AF13" i="2"/>
  <c r="AN13" i="2"/>
  <c r="AE13" i="2"/>
  <c r="Z13" i="2"/>
  <c r="O13" i="2"/>
  <c r="H13" i="2"/>
  <c r="X22" i="1" l="1"/>
  <c r="X23" i="1"/>
  <c r="X24" i="1"/>
  <c r="I29" i="2"/>
  <c r="K29" i="2"/>
  <c r="L29" i="2"/>
  <c r="M29" i="2"/>
  <c r="P29" i="2"/>
  <c r="Q29" i="2"/>
  <c r="R29" i="2"/>
  <c r="U29" i="2"/>
  <c r="V29" i="2"/>
  <c r="W29" i="2"/>
  <c r="AA29" i="2"/>
  <c r="AB29" i="2"/>
  <c r="AC29" i="2"/>
  <c r="AF29" i="2"/>
  <c r="AN29" i="2"/>
  <c r="AO29" i="2"/>
  <c r="AP29" i="2"/>
  <c r="AQ29" i="2"/>
  <c r="AE29" i="2"/>
  <c r="Z29" i="2"/>
  <c r="O29" i="2"/>
  <c r="H29" i="2"/>
  <c r="AC20" i="1"/>
  <c r="W20" i="1" s="1"/>
  <c r="AC19" i="1"/>
  <c r="W19" i="1" s="1"/>
  <c r="R20" i="1"/>
  <c r="R19" i="1"/>
  <c r="M20" i="1"/>
  <c r="E20" i="1" s="1"/>
  <c r="M19" i="1"/>
  <c r="E19" i="1" s="1"/>
  <c r="M25" i="1"/>
  <c r="E25" i="1" s="1"/>
  <c r="R25" i="1"/>
  <c r="AC25" i="1"/>
  <c r="W25" i="1" s="1"/>
  <c r="M26" i="1"/>
  <c r="E26" i="1" s="1"/>
  <c r="R26" i="1"/>
  <c r="AC26" i="1"/>
  <c r="W26" i="1" s="1"/>
  <c r="P10" i="2"/>
  <c r="Q10" i="2"/>
  <c r="R10" i="2"/>
  <c r="V10" i="2"/>
  <c r="W10" i="2"/>
  <c r="AA10" i="2"/>
  <c r="AB10" i="2"/>
  <c r="AC10" i="2"/>
  <c r="AF10" i="2"/>
  <c r="AM10" i="2"/>
  <c r="AP10" i="2"/>
  <c r="AQ10" i="2"/>
  <c r="AE10" i="2"/>
  <c r="Z10" i="2"/>
  <c r="O10" i="2"/>
  <c r="I10" i="2"/>
  <c r="J10" i="2"/>
  <c r="K10" i="2"/>
  <c r="L10" i="2"/>
  <c r="M10" i="2"/>
  <c r="H10" i="2"/>
  <c r="AC16" i="1"/>
  <c r="W16" i="1" s="1"/>
  <c r="AC15" i="1"/>
  <c r="W15" i="1" s="1"/>
  <c r="D15" i="1" s="1"/>
  <c r="R16" i="1"/>
  <c r="R15" i="1"/>
  <c r="M16" i="1"/>
  <c r="E16" i="1" s="1"/>
  <c r="M15" i="1"/>
  <c r="E15" i="1"/>
  <c r="X15" i="1" l="1"/>
  <c r="D16" i="1"/>
  <c r="F16" i="1" s="1"/>
  <c r="F15" i="1"/>
  <c r="X16" i="1"/>
  <c r="D19" i="1"/>
  <c r="X19" i="1" s="1"/>
  <c r="D20" i="1"/>
  <c r="F20" i="1" s="1"/>
  <c r="F19" i="1"/>
  <c r="D26" i="1"/>
  <c r="X26" i="1" s="1"/>
  <c r="D25" i="1"/>
  <c r="X25" i="1" s="1"/>
  <c r="F25" i="1"/>
  <c r="I20" i="2"/>
  <c r="K20" i="2"/>
  <c r="L20" i="2"/>
  <c r="M20" i="2"/>
  <c r="P20" i="2"/>
  <c r="Q20" i="2"/>
  <c r="R20" i="2"/>
  <c r="AA20" i="2"/>
  <c r="AB20" i="2"/>
  <c r="AC20" i="2"/>
  <c r="AF20" i="2"/>
  <c r="AE20" i="2"/>
  <c r="Z20" i="2"/>
  <c r="W20" i="2"/>
  <c r="O20" i="2"/>
  <c r="H20" i="2"/>
  <c r="F26" i="1" l="1"/>
  <c r="X20" i="1"/>
  <c r="P19" i="2"/>
  <c r="Q19" i="2"/>
  <c r="R19" i="2"/>
  <c r="U19" i="2"/>
  <c r="V19" i="2"/>
  <c r="W19" i="2"/>
  <c r="AA19" i="2"/>
  <c r="AB19" i="2"/>
  <c r="AC19" i="2"/>
  <c r="AF19" i="2"/>
  <c r="AK19" i="2"/>
  <c r="AE19" i="2"/>
  <c r="Z19" i="2"/>
  <c r="O19" i="2"/>
  <c r="I19" i="2"/>
  <c r="J19" i="2"/>
  <c r="K19" i="2"/>
  <c r="L19" i="2"/>
  <c r="M19" i="2"/>
  <c r="H19" i="2"/>
  <c r="AF16" i="2"/>
  <c r="AL16" i="2"/>
  <c r="AA16" i="2"/>
  <c r="AB16" i="2"/>
  <c r="AC16" i="2"/>
  <c r="U16" i="2"/>
  <c r="W16" i="2"/>
  <c r="P16" i="2"/>
  <c r="Q16" i="2"/>
  <c r="R16" i="2"/>
  <c r="AE16" i="2"/>
  <c r="Z16" i="2"/>
  <c r="O16" i="2"/>
  <c r="I16" i="2"/>
  <c r="J16" i="2"/>
  <c r="K16" i="2"/>
  <c r="L16" i="2"/>
  <c r="M16" i="2"/>
  <c r="H16" i="2"/>
  <c r="AC27" i="1"/>
  <c r="AC28" i="1"/>
  <c r="AC29" i="1"/>
  <c r="AC30" i="1"/>
  <c r="AC31" i="1"/>
  <c r="AC32" i="1"/>
  <c r="W27" i="1" l="1"/>
  <c r="W28" i="1"/>
  <c r="W29" i="1"/>
  <c r="W30" i="1"/>
  <c r="W31" i="1"/>
  <c r="W32" i="1"/>
  <c r="R27" i="1"/>
  <c r="R28" i="1"/>
  <c r="R29" i="1"/>
  <c r="R30" i="1"/>
  <c r="R31" i="1"/>
  <c r="R32" i="1"/>
  <c r="M27" i="1"/>
  <c r="E27" i="1" s="1"/>
  <c r="M28" i="1"/>
  <c r="E28" i="1" s="1"/>
  <c r="M29" i="1"/>
  <c r="E29" i="1" s="1"/>
  <c r="M30" i="1"/>
  <c r="E30" i="1" s="1"/>
  <c r="M31" i="1"/>
  <c r="E31" i="1" s="1"/>
  <c r="M32" i="1"/>
  <c r="E32" i="1" s="1"/>
  <c r="D31" i="1" l="1"/>
  <c r="X31" i="1" s="1"/>
  <c r="D27" i="1"/>
  <c r="X27" i="1" s="1"/>
  <c r="D32" i="1"/>
  <c r="X32" i="1" s="1"/>
  <c r="D30" i="1"/>
  <c r="X30" i="1" s="1"/>
  <c r="D29" i="1"/>
  <c r="X29" i="1" s="1"/>
  <c r="D28" i="1"/>
  <c r="X28" i="1" s="1"/>
  <c r="F27" i="1"/>
  <c r="P11" i="2"/>
  <c r="Q11" i="2"/>
  <c r="R11" i="2"/>
  <c r="U11" i="2"/>
  <c r="V11" i="2"/>
  <c r="W11" i="2"/>
  <c r="AA11" i="2"/>
  <c r="AB11" i="2"/>
  <c r="AC11" i="2"/>
  <c r="AF11" i="2"/>
  <c r="AI11" i="2"/>
  <c r="AE11" i="2"/>
  <c r="Z11" i="2"/>
  <c r="O11" i="2"/>
  <c r="I11" i="2"/>
  <c r="J11" i="2"/>
  <c r="K11" i="2"/>
  <c r="L11" i="2"/>
  <c r="M11" i="2"/>
  <c r="H11" i="2"/>
  <c r="AM9" i="2"/>
  <c r="AN9" i="2"/>
  <c r="AF9" i="2"/>
  <c r="AE9" i="2"/>
  <c r="AA9" i="2"/>
  <c r="AB9" i="2"/>
  <c r="AC9" i="2"/>
  <c r="U9" i="2"/>
  <c r="U36" i="2" s="1"/>
  <c r="V9" i="2"/>
  <c r="V36" i="2" s="1"/>
  <c r="W9" i="2"/>
  <c r="P9" i="2"/>
  <c r="R9" i="2"/>
  <c r="O9" i="2"/>
  <c r="I9" i="2"/>
  <c r="J9" i="2"/>
  <c r="K9" i="2"/>
  <c r="L9" i="2"/>
  <c r="M9" i="2"/>
  <c r="H9" i="2"/>
  <c r="AQ40" i="2" l="1"/>
  <c r="F32" i="1"/>
  <c r="F31" i="1"/>
  <c r="F29" i="1"/>
  <c r="F28" i="1"/>
  <c r="F30" i="1"/>
  <c r="AC14" i="1"/>
  <c r="AC17" i="1"/>
  <c r="W17" i="1" s="1"/>
  <c r="AC18" i="1"/>
  <c r="R14" i="1"/>
  <c r="R17" i="1"/>
  <c r="R18" i="1"/>
  <c r="M14" i="1"/>
  <c r="E14" i="1" s="1"/>
  <c r="M17" i="1"/>
  <c r="E17" i="1" s="1"/>
  <c r="M18" i="1"/>
  <c r="E18" i="1" s="1"/>
  <c r="W14" i="1"/>
  <c r="AQ42" i="2" l="1"/>
  <c r="AQ41" i="2"/>
  <c r="D14" i="1"/>
  <c r="X14" i="1" s="1"/>
  <c r="D17" i="1"/>
  <c r="X17" i="1" s="1"/>
  <c r="AA8" i="2"/>
  <c r="AB8" i="2"/>
  <c r="AC8" i="2"/>
  <c r="AF8" i="2"/>
  <c r="AG8" i="2"/>
  <c r="AH8" i="2"/>
  <c r="AI8" i="2"/>
  <c r="AE8" i="2"/>
  <c r="Z8" i="2"/>
  <c r="P8" i="2"/>
  <c r="Q8" i="2"/>
  <c r="R8" i="2"/>
  <c r="U8" i="2"/>
  <c r="U37" i="2" s="1"/>
  <c r="V8" i="2"/>
  <c r="W8" i="2"/>
  <c r="T8" i="2"/>
  <c r="O8" i="2"/>
  <c r="I8" i="2"/>
  <c r="J8" i="2"/>
  <c r="K8" i="2"/>
  <c r="L8" i="2"/>
  <c r="M8" i="2"/>
  <c r="H8" i="2"/>
  <c r="F14" i="1" l="1"/>
  <c r="AQ32" i="2"/>
  <c r="AK40" i="2"/>
  <c r="F17" i="1"/>
  <c r="H6" i="2"/>
  <c r="H37" i="2" s="1"/>
  <c r="AK42" i="2" l="1"/>
  <c r="AK41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N8" i="2"/>
  <c r="F8" i="2" s="1"/>
  <c r="N9" i="2"/>
  <c r="F9" i="2" s="1"/>
  <c r="N10" i="2"/>
  <c r="F10" i="2" s="1"/>
  <c r="N11" i="2"/>
  <c r="F11" i="2" s="1"/>
  <c r="N12" i="2"/>
  <c r="F12" i="2" s="1"/>
  <c r="N13" i="2"/>
  <c r="F13" i="2" s="1"/>
  <c r="N14" i="2"/>
  <c r="F14" i="2" s="1"/>
  <c r="N15" i="2"/>
  <c r="F15" i="2" s="1"/>
  <c r="N16" i="2"/>
  <c r="F16" i="2" s="1"/>
  <c r="N17" i="2"/>
  <c r="F17" i="2" s="1"/>
  <c r="F18" i="2"/>
  <c r="N19" i="2"/>
  <c r="F19" i="2" s="1"/>
  <c r="N20" i="2"/>
  <c r="F20" i="2" s="1"/>
  <c r="N21" i="2"/>
  <c r="F21" i="2" s="1"/>
  <c r="N23" i="2"/>
  <c r="F23" i="2" s="1"/>
  <c r="N24" i="2"/>
  <c r="F24" i="2" s="1"/>
  <c r="N25" i="2"/>
  <c r="F25" i="2" s="1"/>
  <c r="N26" i="2"/>
  <c r="F26" i="2" s="1"/>
  <c r="N27" i="2"/>
  <c r="F27" i="2" s="1"/>
  <c r="N28" i="2"/>
  <c r="F28" i="2" s="1"/>
  <c r="N29" i="2"/>
  <c r="F29" i="2" s="1"/>
  <c r="N30" i="2"/>
  <c r="F30" i="2" s="1"/>
  <c r="N31" i="2"/>
  <c r="F31" i="2" s="1"/>
  <c r="F22" i="2"/>
  <c r="AF7" i="2"/>
  <c r="AE7" i="2"/>
  <c r="AA7" i="2"/>
  <c r="AB7" i="2"/>
  <c r="AC7" i="2"/>
  <c r="Z7" i="2"/>
  <c r="W7" i="2"/>
  <c r="P7" i="2"/>
  <c r="Q7" i="2"/>
  <c r="Q36" i="2" s="1"/>
  <c r="Q40" i="2" s="1"/>
  <c r="R7" i="2"/>
  <c r="R36" i="2" s="1"/>
  <c r="R38" i="2" s="1"/>
  <c r="O7" i="2"/>
  <c r="I7" i="2"/>
  <c r="J7" i="2"/>
  <c r="J36" i="2" s="1"/>
  <c r="K7" i="2"/>
  <c r="L7" i="2"/>
  <c r="M7" i="2"/>
  <c r="M36" i="2" s="1"/>
  <c r="M38" i="2" s="1"/>
  <c r="H7" i="2"/>
  <c r="N7" i="2" l="1"/>
  <c r="F7" i="2" s="1"/>
  <c r="M10" i="1"/>
  <c r="E10" i="1" s="1"/>
  <c r="AC10" i="1"/>
  <c r="W10" i="1" s="1"/>
  <c r="R10" i="1"/>
  <c r="D10" i="1" l="1"/>
  <c r="F10" i="1" s="1"/>
  <c r="AF6" i="2"/>
  <c r="AF37" i="2" s="1"/>
  <c r="AE6" i="2"/>
  <c r="AE37" i="2" s="1"/>
  <c r="AA6" i="2"/>
  <c r="AA37" i="2" s="1"/>
  <c r="AB6" i="2"/>
  <c r="AB37" i="2" s="1"/>
  <c r="AC6" i="2"/>
  <c r="AC37" i="2" s="1"/>
  <c r="Z6" i="2"/>
  <c r="Z37" i="2" s="1"/>
  <c r="W6" i="2"/>
  <c r="W37" i="2" s="1"/>
  <c r="V6" i="2"/>
  <c r="V37" i="2" s="1"/>
  <c r="T6" i="2"/>
  <c r="T37" i="2" s="1"/>
  <c r="P6" i="2"/>
  <c r="P37" i="2" s="1"/>
  <c r="P41" i="2" s="1"/>
  <c r="Q6" i="2"/>
  <c r="Q37" i="2" s="1"/>
  <c r="Q41" i="2" s="1"/>
  <c r="R6" i="2"/>
  <c r="R37" i="2" s="1"/>
  <c r="R39" i="2" s="1"/>
  <c r="O6" i="2"/>
  <c r="O37" i="2" s="1"/>
  <c r="I6" i="2"/>
  <c r="I37" i="2" s="1"/>
  <c r="J6" i="2"/>
  <c r="J37" i="2" s="1"/>
  <c r="K6" i="2"/>
  <c r="K37" i="2" s="1"/>
  <c r="L6" i="2"/>
  <c r="L37" i="2" s="1"/>
  <c r="M6" i="2"/>
  <c r="M37" i="2" s="1"/>
  <c r="M39" i="2" s="1"/>
  <c r="X37" i="2" l="1"/>
  <c r="AD37" i="2"/>
  <c r="N37" i="2"/>
  <c r="N41" i="2" s="1"/>
  <c r="O41" i="2"/>
  <c r="F37" i="2"/>
  <c r="F39" i="2" s="1"/>
  <c r="F41" i="2" s="1"/>
  <c r="S6" i="2"/>
  <c r="S37" i="2" s="1"/>
  <c r="N6" i="2"/>
  <c r="F6" i="2" s="1"/>
  <c r="X10" i="1"/>
  <c r="AB5" i="2"/>
  <c r="AB36" i="2" s="1"/>
  <c r="M41" i="2" l="1"/>
  <c r="L39" i="2"/>
  <c r="Q39" i="2"/>
  <c r="AC8" i="1"/>
  <c r="W8" i="1" s="1"/>
  <c r="R8" i="1"/>
  <c r="M8" i="1"/>
  <c r="E8" i="1" s="1"/>
  <c r="AD18" i="2"/>
  <c r="X18" i="2" s="1"/>
  <c r="E18" i="2" s="1"/>
  <c r="AD19" i="2"/>
  <c r="X19" i="2" s="1"/>
  <c r="E19" i="2" s="1"/>
  <c r="AD20" i="2"/>
  <c r="X20" i="2" s="1"/>
  <c r="E20" i="2" s="1"/>
  <c r="AD21" i="2"/>
  <c r="X21" i="2" s="1"/>
  <c r="E21" i="2" s="1"/>
  <c r="AD22" i="2"/>
  <c r="X22" i="2" s="1"/>
  <c r="E22" i="2" s="1"/>
  <c r="X23" i="2"/>
  <c r="E23" i="2" s="1"/>
  <c r="AD24" i="2"/>
  <c r="X24" i="2" s="1"/>
  <c r="E24" i="2" s="1"/>
  <c r="AD25" i="2"/>
  <c r="X25" i="2" s="1"/>
  <c r="E25" i="2" s="1"/>
  <c r="AD26" i="2"/>
  <c r="X26" i="2" s="1"/>
  <c r="E26" i="2" s="1"/>
  <c r="AD27" i="2"/>
  <c r="X27" i="2" s="1"/>
  <c r="E27" i="2" s="1"/>
  <c r="AD28" i="2"/>
  <c r="X28" i="2" s="1"/>
  <c r="E28" i="2" s="1"/>
  <c r="AD29" i="2"/>
  <c r="X29" i="2" s="1"/>
  <c r="E29" i="2" s="1"/>
  <c r="AD30" i="2"/>
  <c r="X30" i="2" s="1"/>
  <c r="E30" i="2" s="1"/>
  <c r="AD31" i="2"/>
  <c r="X31" i="2" s="1"/>
  <c r="E31" i="2" s="1"/>
  <c r="AF5" i="2"/>
  <c r="AF36" i="2" s="1"/>
  <c r="AE5" i="2"/>
  <c r="AE36" i="2" s="1"/>
  <c r="AC5" i="2"/>
  <c r="AC36" i="2" s="1"/>
  <c r="AA5" i="2"/>
  <c r="AA36" i="2" s="1"/>
  <c r="Z5" i="2"/>
  <c r="Z36" i="2" s="1"/>
  <c r="W5" i="2"/>
  <c r="W36" i="2" s="1"/>
  <c r="P5" i="2"/>
  <c r="P36" i="2" s="1"/>
  <c r="P40" i="2" s="1"/>
  <c r="O5" i="2"/>
  <c r="O36" i="2" s="1"/>
  <c r="O40" i="2" s="1"/>
  <c r="L5" i="2"/>
  <c r="L36" i="2" s="1"/>
  <c r="K5" i="2"/>
  <c r="K36" i="2" s="1"/>
  <c r="I5" i="2"/>
  <c r="I36" i="2" s="1"/>
  <c r="H5" i="2"/>
  <c r="H36" i="2" s="1"/>
  <c r="AD17" i="2"/>
  <c r="X17" i="2" s="1"/>
  <c r="E17" i="2" s="1"/>
  <c r="AD16" i="2"/>
  <c r="X16" i="2" s="1"/>
  <c r="E16" i="2" s="1"/>
  <c r="AD15" i="2"/>
  <c r="X15" i="2" s="1"/>
  <c r="E15" i="2" s="1"/>
  <c r="AD14" i="2"/>
  <c r="X14" i="2" s="1"/>
  <c r="E14" i="2" s="1"/>
  <c r="AD13" i="2"/>
  <c r="X13" i="2" s="1"/>
  <c r="E13" i="2" s="1"/>
  <c r="AD12" i="2"/>
  <c r="X12" i="2" s="1"/>
  <c r="E12" i="2" s="1"/>
  <c r="AD11" i="2"/>
  <c r="X11" i="2" s="1"/>
  <c r="E11" i="2" s="1"/>
  <c r="AD10" i="2"/>
  <c r="X10" i="2" s="1"/>
  <c r="E10" i="2" s="1"/>
  <c r="AD9" i="2"/>
  <c r="X9" i="2" s="1"/>
  <c r="E9" i="2" s="1"/>
  <c r="AD8" i="2"/>
  <c r="X8" i="2" s="1"/>
  <c r="E8" i="2" s="1"/>
  <c r="AD7" i="2"/>
  <c r="X7" i="2" s="1"/>
  <c r="AD6" i="2"/>
  <c r="X6" i="2" s="1"/>
  <c r="E6" i="2" s="1"/>
  <c r="Y6" i="2" s="1"/>
  <c r="S5" i="2"/>
  <c r="S36" i="2" s="1"/>
  <c r="F36" i="2" l="1"/>
  <c r="F38" i="2" s="1"/>
  <c r="AD36" i="2"/>
  <c r="N36" i="2"/>
  <c r="N40" i="2" s="1"/>
  <c r="X36" i="2"/>
  <c r="Y14" i="2"/>
  <c r="G14" i="2"/>
  <c r="Y30" i="2"/>
  <c r="G30" i="2"/>
  <c r="Y28" i="2"/>
  <c r="G28" i="2"/>
  <c r="Y26" i="2"/>
  <c r="G26" i="2"/>
  <c r="Y25" i="2"/>
  <c r="G25" i="2"/>
  <c r="Y24" i="2"/>
  <c r="G24" i="2"/>
  <c r="Y23" i="2"/>
  <c r="G23" i="2"/>
  <c r="Y12" i="2"/>
  <c r="G12" i="2"/>
  <c r="Y22" i="2"/>
  <c r="G22" i="2"/>
  <c r="Y21" i="2"/>
  <c r="G21" i="2"/>
  <c r="Y31" i="2"/>
  <c r="G31" i="2"/>
  <c r="Y27" i="2"/>
  <c r="G27" i="2"/>
  <c r="Y18" i="2"/>
  <c r="G18" i="2"/>
  <c r="Y17" i="2"/>
  <c r="G17" i="2"/>
  <c r="Y15" i="2"/>
  <c r="G15" i="2"/>
  <c r="Y13" i="2"/>
  <c r="G13" i="2"/>
  <c r="Y29" i="2"/>
  <c r="G29" i="2"/>
  <c r="Y10" i="2"/>
  <c r="G10" i="2"/>
  <c r="Y20" i="2"/>
  <c r="G20" i="2"/>
  <c r="Y19" i="2"/>
  <c r="G19" i="2"/>
  <c r="Y16" i="2"/>
  <c r="G16" i="2"/>
  <c r="Y11" i="2"/>
  <c r="G11" i="2"/>
  <c r="Y9" i="2"/>
  <c r="G9" i="2"/>
  <c r="Y8" i="2"/>
  <c r="Y37" i="2" s="1"/>
  <c r="G8" i="2"/>
  <c r="E7" i="2"/>
  <c r="Y7" i="2" s="1"/>
  <c r="D8" i="1"/>
  <c r="X8" i="1" s="1"/>
  <c r="AD5" i="2"/>
  <c r="X5" i="2" s="1"/>
  <c r="N5" i="2"/>
  <c r="F5" i="2" s="1"/>
  <c r="R6" i="1"/>
  <c r="R7" i="1"/>
  <c r="R9" i="1"/>
  <c r="R11" i="1"/>
  <c r="R12" i="1"/>
  <c r="R13" i="1"/>
  <c r="R5" i="1"/>
  <c r="M7" i="1"/>
  <c r="E7" i="1" s="1"/>
  <c r="M9" i="1"/>
  <c r="E9" i="1" s="1"/>
  <c r="M11" i="1"/>
  <c r="E11" i="1" s="1"/>
  <c r="M12" i="1"/>
  <c r="E12" i="1" s="1"/>
  <c r="M13" i="1"/>
  <c r="E13" i="1" s="1"/>
  <c r="AC6" i="1"/>
  <c r="W6" i="1" s="1"/>
  <c r="AC7" i="1"/>
  <c r="W7" i="1" s="1"/>
  <c r="AC9" i="1"/>
  <c r="W9" i="1" s="1"/>
  <c r="AC11" i="1"/>
  <c r="W11" i="1" s="1"/>
  <c r="AC12" i="1"/>
  <c r="W12" i="1" s="1"/>
  <c r="AC13" i="1"/>
  <c r="W13" i="1" s="1"/>
  <c r="AC5" i="1"/>
  <c r="W5" i="1" s="1"/>
  <c r="M6" i="1"/>
  <c r="E6" i="1" s="1"/>
  <c r="M5" i="1"/>
  <c r="E5" i="1" s="1"/>
  <c r="F40" i="2" l="1"/>
  <c r="M40" i="2" s="1"/>
  <c r="Q38" i="2"/>
  <c r="L38" i="2"/>
  <c r="D7" i="1"/>
  <c r="F7" i="1" s="1"/>
  <c r="D6" i="1"/>
  <c r="X6" i="1" s="1"/>
  <c r="D5" i="1"/>
  <c r="F5" i="1" s="1"/>
  <c r="D13" i="1"/>
  <c r="X13" i="1"/>
  <c r="F13" i="1"/>
  <c r="D12" i="1"/>
  <c r="X12" i="1" s="1"/>
  <c r="D11" i="1"/>
  <c r="X11" i="1" s="1"/>
  <c r="G7" i="2"/>
  <c r="D9" i="1"/>
  <c r="X9" i="1" s="1"/>
  <c r="F8" i="1"/>
  <c r="E5" i="2"/>
  <c r="F6" i="1" l="1"/>
  <c r="F11" i="1"/>
  <c r="X7" i="1"/>
  <c r="X5" i="1"/>
  <c r="F12" i="1"/>
  <c r="Y5" i="2"/>
  <c r="Y36" i="2" s="1"/>
  <c r="G5" i="2"/>
  <c r="G6" i="2"/>
  <c r="F9" i="1"/>
  <c r="W18" i="1"/>
  <c r="D18" i="1" s="1"/>
  <c r="F18" i="1" s="1"/>
  <c r="X18" i="1" l="1"/>
</calcChain>
</file>

<file path=xl/sharedStrings.xml><?xml version="1.0" encoding="utf-8"?>
<sst xmlns="http://schemas.openxmlformats.org/spreadsheetml/2006/main" count="246" uniqueCount="126">
  <si>
    <t>Zeichnen von Leitungen</t>
  </si>
  <si>
    <t>Teamarbeit</t>
  </si>
  <si>
    <t>Erläutern der Lösung</t>
  </si>
  <si>
    <t>Klären von Fragen</t>
  </si>
  <si>
    <t>Arbeiten an Features</t>
  </si>
  <si>
    <t>Bearbeitung der Lsg</t>
  </si>
  <si>
    <t>Überprüfen von Anforderungen</t>
  </si>
  <si>
    <t>Überprüfen von allg. Informationen</t>
  </si>
  <si>
    <t>Keine Bearbeitungszeit</t>
  </si>
  <si>
    <t>Bedienungsprobleme</t>
  </si>
  <si>
    <t>Proband</t>
  </si>
  <si>
    <t>Auswerter</t>
  </si>
  <si>
    <t>Gesamtzeit (Video)</t>
  </si>
  <si>
    <t>System-zeiten</t>
  </si>
  <si>
    <t>Be-arbeitungs-pause</t>
  </si>
  <si>
    <t>Bedien-fehler &amp; Probleme</t>
  </si>
  <si>
    <t>Zeitpunkt Fertig-stellung (diskret)</t>
  </si>
  <si>
    <t>Überprüfen von Lösungs-alternativen</t>
  </si>
  <si>
    <t>in der Bearbeitungszeit inbegriffen (parallele Codings)</t>
  </si>
  <si>
    <t>Position-ierung</t>
  </si>
  <si>
    <t>00:43:59,6</t>
  </si>
  <si>
    <t>Codingergebnisse (Zeiten):</t>
  </si>
  <si>
    <t>Disskussion über Lösungs-ansätze</t>
  </si>
  <si>
    <t>Wieder-herstellung der eigenen Lösung</t>
  </si>
  <si>
    <t>Wartungs- / Montage-aspekte</t>
  </si>
  <si>
    <t>Bedienungs-aspekte</t>
  </si>
  <si>
    <t>Sicherheits-elemente</t>
  </si>
  <si>
    <t>00:43:20,5</t>
  </si>
  <si>
    <t>Auftreten-der Software-Fehler</t>
  </si>
  <si>
    <t>Gesamtzeit (Errechnet)</t>
  </si>
  <si>
    <t>Abwägen von Lösungs-alternativen</t>
  </si>
  <si>
    <t>Erstellen &amp; Bearbeiten von Geometrie</t>
  </si>
  <si>
    <t>Suchen &amp; Testen von Funktionen</t>
  </si>
  <si>
    <t>00:35:40,9</t>
  </si>
  <si>
    <t>Gesamtzeit (Berechnet)</t>
  </si>
  <si>
    <t>00:00:11,1</t>
  </si>
  <si>
    <t>00:00:11,6</t>
  </si>
  <si>
    <t>00:35:40,1</t>
  </si>
  <si>
    <t>00:02:07,5</t>
  </si>
  <si>
    <t>01:01:32,4</t>
  </si>
  <si>
    <t>01:01:28,7</t>
  </si>
  <si>
    <t>Batterien</t>
  </si>
  <si>
    <t>Entwurfsänderungen</t>
  </si>
  <si>
    <t>Rahmen / Struktur</t>
  </si>
  <si>
    <t>Kühlsystem</t>
  </si>
  <si>
    <t>Prüfstände</t>
  </si>
  <si>
    <t>Kran</t>
  </si>
  <si>
    <t>Spann-felder</t>
  </si>
  <si>
    <t>Armaturen-brett</t>
  </si>
  <si>
    <t>Kraftstoff-system</t>
  </si>
  <si>
    <t>Schlauch-verbind-ungen</t>
  </si>
  <si>
    <t>01:00:50,4</t>
  </si>
  <si>
    <t>01:00:51,6</t>
  </si>
  <si>
    <t>00:46:25,2</t>
  </si>
  <si>
    <t>00:46:20,6</t>
  </si>
  <si>
    <t>01:01:15,8</t>
  </si>
  <si>
    <t>01:01:04,8</t>
  </si>
  <si>
    <t>Codingergebnisse (Zeiten) [hh:mm:ss,zehntel]:</t>
  </si>
  <si>
    <t>00:56:05,8</t>
  </si>
  <si>
    <t>00:56:39,2</t>
  </si>
  <si>
    <t>01:02:50,8</t>
  </si>
  <si>
    <t>01:02:49,2</t>
  </si>
  <si>
    <t>00:31:10,3</t>
  </si>
  <si>
    <t>00:31:09,9</t>
  </si>
  <si>
    <t>01:05:07,4</t>
  </si>
  <si>
    <t>HCMs</t>
  </si>
  <si>
    <t>Lecköl-pumpen</t>
  </si>
  <si>
    <t>01:05:06,4</t>
  </si>
  <si>
    <t>01:16:46,7</t>
  </si>
  <si>
    <t>01:16:47,3</t>
  </si>
  <si>
    <t>00:59:18,4</t>
  </si>
  <si>
    <t>00:59:17,7</t>
  </si>
  <si>
    <t>00:43:34,7</t>
  </si>
  <si>
    <t>00:43:36,1</t>
  </si>
  <si>
    <t>00:53:05,9</t>
  </si>
  <si>
    <t>00:45:37,8</t>
  </si>
  <si>
    <t>00:27:39,1</t>
  </si>
  <si>
    <t>00:58:27,5</t>
  </si>
  <si>
    <t>00:40:27,2</t>
  </si>
  <si>
    <t>00:55:29,2</t>
  </si>
  <si>
    <t>01:00:43,9</t>
  </si>
  <si>
    <t>00:54:20,4</t>
  </si>
  <si>
    <t>00:45:39,9</t>
  </si>
  <si>
    <t>01:10:36,3</t>
  </si>
  <si>
    <t>01:06:11,3</t>
  </si>
  <si>
    <t>00:54:12,6</t>
  </si>
  <si>
    <t>01:17:07,8</t>
  </si>
  <si>
    <t>01:16:43,3</t>
  </si>
  <si>
    <t>01:16:43,2</t>
  </si>
  <si>
    <t>Bearbeitung der Lösung</t>
  </si>
  <si>
    <t>Auftretender Software-Fehler</t>
  </si>
  <si>
    <t>Bearbeitungs-pause</t>
  </si>
  <si>
    <t>Kühl-system</t>
  </si>
  <si>
    <t>Positionierung</t>
  </si>
  <si>
    <t>Szenario</t>
  </si>
  <si>
    <t>S</t>
  </si>
  <si>
    <t>M</t>
  </si>
  <si>
    <t>Mittelwerte:</t>
  </si>
  <si>
    <t>Servo:</t>
  </si>
  <si>
    <t>Motor:</t>
  </si>
  <si>
    <t>Diskussion über Lösungs-ansätze</t>
  </si>
  <si>
    <t>Summe:</t>
  </si>
  <si>
    <t>Bedienungs-probleme</t>
  </si>
  <si>
    <t>Probanden mit Änderungen</t>
  </si>
  <si>
    <t>Anzahl Änderungen</t>
  </si>
  <si>
    <t>Durchschnitt (alle)</t>
  </si>
  <si>
    <t>Durchschnitt (nur Ändernde)</t>
  </si>
  <si>
    <t>Probanden ohne Änderungen</t>
  </si>
  <si>
    <t>H1:</t>
  </si>
  <si>
    <t>H2:</t>
  </si>
  <si>
    <t>Konstr.</t>
  </si>
  <si>
    <t>Stud:</t>
  </si>
  <si>
    <t>Ing.:</t>
  </si>
  <si>
    <t>Erläutern der Lösung (Am Ende des Versuches)</t>
  </si>
  <si>
    <t>A / B</t>
  </si>
  <si>
    <t>B</t>
  </si>
  <si>
    <t>A</t>
  </si>
  <si>
    <t>Codingergebnisse (Event):</t>
  </si>
  <si>
    <t>Einzelcodes Auswerter A</t>
  </si>
  <si>
    <t>Einzelcodes Auswerter B</t>
  </si>
  <si>
    <t>Gesamtzeit Codierung Auswerter A</t>
  </si>
  <si>
    <t>Gesamtzeit Codierung Auswerter B</t>
  </si>
  <si>
    <t>(Motor)</t>
  </si>
  <si>
    <t>(Servo)</t>
  </si>
  <si>
    <t>(Gesamt)</t>
  </si>
  <si>
    <t>Codingergebnisse (Event) [Anz]: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</si>
</sst>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h]:mm:ss.0"/>
    <numFmt numFmtId="165" formatCode="[hh]:mm:ss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3366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284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3" fillId="7" borderId="2" xfId="3" applyNumberFormat="1" applyFill="1" applyBorder="1" applyAlignment="1">
      <alignment horizontal="center" vertical="center" wrapText="1"/>
    </xf>
    <xf numFmtId="164" fontId="6" fillId="3" borderId="10" xfId="3" applyNumberFormat="1" applyFont="1" applyBorder="1" applyAlignment="1">
      <alignment horizontal="center" vertical="center" wrapText="1"/>
    </xf>
    <xf numFmtId="164" fontId="0" fillId="5" borderId="9" xfId="0" applyNumberFormat="1" applyFill="1" applyBorder="1" applyAlignment="1">
      <alignment horizontal="center" vertical="center" wrapText="1"/>
    </xf>
    <xf numFmtId="164" fontId="0" fillId="5" borderId="10" xfId="0" applyNumberFormat="1" applyFill="1" applyBorder="1" applyAlignment="1">
      <alignment horizontal="center" vertical="center" wrapText="1"/>
    </xf>
    <xf numFmtId="164" fontId="0" fillId="4" borderId="10" xfId="0" applyNumberFormat="1" applyFill="1" applyBorder="1" applyAlignment="1">
      <alignment horizontal="center" vertical="center" wrapText="1"/>
    </xf>
    <xf numFmtId="164" fontId="0" fillId="4" borderId="11" xfId="0" applyNumberFormat="1" applyFill="1" applyBorder="1" applyAlignment="1">
      <alignment horizontal="center" vertical="center" wrapText="1"/>
    </xf>
    <xf numFmtId="164" fontId="3" fillId="7" borderId="0" xfId="3" applyNumberFormat="1" applyFill="1" applyBorder="1" applyAlignment="1">
      <alignment horizontal="center" vertical="center" wrapText="1"/>
    </xf>
    <xf numFmtId="164" fontId="0" fillId="9" borderId="12" xfId="0" applyNumberFormat="1" applyFill="1" applyBorder="1" applyAlignment="1">
      <alignment horizontal="center" vertical="center" wrapText="1"/>
    </xf>
    <xf numFmtId="164" fontId="0" fillId="10" borderId="12" xfId="0" applyNumberFormat="1" applyFill="1" applyBorder="1" applyAlignment="1">
      <alignment horizontal="center" vertical="center" wrapText="1"/>
    </xf>
    <xf numFmtId="164" fontId="0" fillId="5" borderId="13" xfId="0" applyNumberFormat="1" applyFill="1" applyBorder="1" applyAlignment="1">
      <alignment horizontal="center" vertical="center" wrapText="1"/>
    </xf>
    <xf numFmtId="164" fontId="0" fillId="5" borderId="14" xfId="0" applyNumberFormat="1" applyFill="1" applyBorder="1" applyAlignment="1">
      <alignment horizontal="center" vertical="center" wrapText="1"/>
    </xf>
    <xf numFmtId="164" fontId="0" fillId="5" borderId="12" xfId="0" applyNumberFormat="1" applyFill="1" applyBorder="1" applyAlignment="1">
      <alignment horizontal="center" vertical="center" wrapText="1"/>
    </xf>
    <xf numFmtId="164" fontId="0" fillId="4" borderId="12" xfId="0" applyNumberFormat="1" applyFill="1" applyBorder="1" applyAlignment="1">
      <alignment horizontal="center" vertical="center" wrapText="1"/>
    </xf>
    <xf numFmtId="164" fontId="0" fillId="4" borderId="15" xfId="0" applyNumberForma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9" fontId="1" fillId="0" borderId="0" xfId="1" applyFont="1" applyAlignment="1">
      <alignment horizontal="center" vertical="center" wrapText="1"/>
    </xf>
    <xf numFmtId="164" fontId="0" fillId="7" borderId="0" xfId="0" applyNumberFormat="1" applyFill="1" applyBorder="1" applyAlignment="1">
      <alignment horizontal="center" vertical="center" wrapText="1"/>
    </xf>
    <xf numFmtId="164" fontId="0" fillId="7" borderId="0" xfId="0" applyNumberFormat="1" applyFill="1" applyBorder="1" applyAlignment="1">
      <alignment vertical="center" wrapText="1"/>
    </xf>
    <xf numFmtId="164" fontId="0" fillId="5" borderId="18" xfId="0" applyNumberFormat="1" applyFill="1" applyBorder="1" applyAlignment="1">
      <alignment horizontal="center" vertical="center" wrapText="1"/>
    </xf>
    <xf numFmtId="164" fontId="0" fillId="13" borderId="12" xfId="0" applyNumberFormat="1" applyFill="1" applyBorder="1" applyAlignment="1">
      <alignment horizontal="center" vertical="center" wrapText="1"/>
    </xf>
    <xf numFmtId="164" fontId="2" fillId="12" borderId="4" xfId="2" applyNumberFormat="1" applyFill="1" applyBorder="1" applyAlignment="1">
      <alignment horizontal="center" vertical="center" wrapText="1"/>
    </xf>
    <xf numFmtId="164" fontId="0" fillId="8" borderId="19" xfId="0" applyNumberFormat="1" applyFill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4" fontId="0" fillId="6" borderId="12" xfId="0" applyNumberFormat="1" applyFill="1" applyBorder="1" applyAlignment="1">
      <alignment horizontal="center" vertical="center" wrapText="1"/>
    </xf>
    <xf numFmtId="164" fontId="0" fillId="6" borderId="14" xfId="0" applyNumberFormat="1" applyFill="1" applyBorder="1" applyAlignment="1">
      <alignment horizontal="center" vertical="center" wrapText="1"/>
    </xf>
    <xf numFmtId="164" fontId="6" fillId="3" borderId="12" xfId="3" applyNumberFormat="1" applyFont="1" applyBorder="1" applyAlignment="1">
      <alignment horizontal="center" vertical="center" wrapText="1"/>
    </xf>
    <xf numFmtId="164" fontId="0" fillId="7" borderId="14" xfId="0" applyNumberForma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5" fontId="0" fillId="12" borderId="2" xfId="0" applyNumberFormat="1" applyFill="1" applyBorder="1" applyAlignment="1">
      <alignment horizontal="center" vertical="center" wrapText="1"/>
    </xf>
    <xf numFmtId="165" fontId="0" fillId="12" borderId="0" xfId="0" applyNumberFormat="1" applyFill="1" applyBorder="1" applyAlignment="1">
      <alignment horizontal="center" vertical="center" wrapText="1"/>
    </xf>
    <xf numFmtId="165" fontId="0" fillId="13" borderId="12" xfId="0" applyNumberFormat="1" applyFill="1" applyBorder="1" applyAlignment="1">
      <alignment horizontal="center" vertical="center" wrapText="1"/>
    </xf>
    <xf numFmtId="165" fontId="0" fillId="9" borderId="12" xfId="0" applyNumberFormat="1" applyFill="1" applyBorder="1" applyAlignment="1">
      <alignment horizontal="center" vertical="center" wrapText="1"/>
    </xf>
    <xf numFmtId="165" fontId="0" fillId="10" borderId="12" xfId="0" applyNumberFormat="1" applyFill="1" applyBorder="1" applyAlignment="1">
      <alignment horizontal="center" vertical="center" wrapText="1"/>
    </xf>
    <xf numFmtId="165" fontId="0" fillId="12" borderId="1" xfId="0" applyNumberFormat="1" applyFill="1" applyBorder="1" applyAlignment="1">
      <alignment horizontal="center" vertical="center" wrapText="1"/>
    </xf>
    <xf numFmtId="165" fontId="0" fillId="5" borderId="10" xfId="0" applyNumberFormat="1" applyFill="1" applyBorder="1" applyAlignment="1">
      <alignment horizontal="center" vertical="center" wrapText="1"/>
    </xf>
    <xf numFmtId="165" fontId="0" fillId="12" borderId="4" xfId="0" applyNumberFormat="1" applyFill="1" applyBorder="1" applyAlignment="1">
      <alignment horizontal="center" vertical="center" wrapText="1"/>
    </xf>
    <xf numFmtId="165" fontId="0" fillId="5" borderId="14" xfId="0" applyNumberFormat="1" applyFill="1" applyBorder="1" applyAlignment="1">
      <alignment horizontal="center" vertical="center" wrapText="1"/>
    </xf>
    <xf numFmtId="165" fontId="0" fillId="5" borderId="12" xfId="0" applyNumberFormat="1" applyFill="1" applyBorder="1" applyAlignment="1">
      <alignment horizontal="center" vertical="center" wrapText="1"/>
    </xf>
    <xf numFmtId="165" fontId="0" fillId="5" borderId="18" xfId="0" applyNumberFormat="1" applyFill="1" applyBorder="1" applyAlignment="1">
      <alignment horizontal="center" vertical="center" wrapText="1"/>
    </xf>
    <xf numFmtId="165" fontId="0" fillId="8" borderId="20" xfId="0" applyNumberFormat="1" applyFill="1" applyBorder="1" applyAlignment="1">
      <alignment horizontal="center" vertical="center" wrapText="1"/>
    </xf>
    <xf numFmtId="165" fontId="3" fillId="7" borderId="2" xfId="3" applyNumberFormat="1" applyFill="1" applyBorder="1" applyAlignment="1">
      <alignment horizontal="center" vertical="center" wrapText="1"/>
    </xf>
    <xf numFmtId="165" fontId="3" fillId="7" borderId="0" xfId="3" applyNumberFormat="1" applyFill="1" applyBorder="1" applyAlignment="1">
      <alignment horizontal="center" vertical="center" wrapText="1"/>
    </xf>
    <xf numFmtId="165" fontId="0" fillId="7" borderId="0" xfId="0" applyNumberFormat="1" applyFill="1" applyBorder="1" applyAlignment="1">
      <alignment vertical="center" wrapText="1"/>
    </xf>
    <xf numFmtId="165" fontId="0" fillId="7" borderId="0" xfId="0" applyNumberFormat="1" applyFill="1" applyBorder="1" applyAlignment="1">
      <alignment horizontal="center" vertical="center" wrapText="1"/>
    </xf>
    <xf numFmtId="165" fontId="6" fillId="3" borderId="10" xfId="3" applyNumberFormat="1" applyFont="1" applyBorder="1" applyAlignment="1">
      <alignment horizontal="center" vertical="center" wrapText="1"/>
    </xf>
    <xf numFmtId="165" fontId="0" fillId="6" borderId="12" xfId="0" applyNumberFormat="1" applyFill="1" applyBorder="1" applyAlignment="1">
      <alignment horizontal="center" vertical="center" wrapText="1"/>
    </xf>
    <xf numFmtId="165" fontId="0" fillId="6" borderId="14" xfId="0" applyNumberFormat="1" applyFill="1" applyBorder="1" applyAlignment="1">
      <alignment horizontal="center" vertical="center" wrapText="1"/>
    </xf>
    <xf numFmtId="165" fontId="6" fillId="3" borderId="12" xfId="3" applyNumberFormat="1" applyFont="1" applyBorder="1" applyAlignment="1">
      <alignment horizontal="center" vertical="center" wrapText="1"/>
    </xf>
    <xf numFmtId="165" fontId="0" fillId="7" borderId="14" xfId="0" applyNumberFormat="1" applyFill="1" applyBorder="1" applyAlignment="1">
      <alignment horizontal="center" vertical="center" wrapText="1"/>
    </xf>
    <xf numFmtId="165" fontId="0" fillId="4" borderId="10" xfId="0" applyNumberFormat="1" applyFill="1" applyBorder="1" applyAlignment="1">
      <alignment horizontal="center" vertical="center" wrapText="1"/>
    </xf>
    <xf numFmtId="165" fontId="0" fillId="4" borderId="11" xfId="0" applyNumberFormat="1" applyFill="1" applyBorder="1" applyAlignment="1">
      <alignment horizontal="center" vertical="center" wrapText="1"/>
    </xf>
    <xf numFmtId="165" fontId="0" fillId="4" borderId="12" xfId="0" applyNumberFormat="1" applyFill="1" applyBorder="1" applyAlignment="1">
      <alignment horizontal="center" vertical="center" wrapText="1"/>
    </xf>
    <xf numFmtId="165" fontId="0" fillId="4" borderId="15" xfId="0" applyNumberFormat="1" applyFill="1" applyBorder="1" applyAlignment="1">
      <alignment horizontal="center" vertical="center" wrapText="1"/>
    </xf>
    <xf numFmtId="0" fontId="0" fillId="11" borderId="4" xfId="0" applyFill="1" applyBorder="1" applyAlignment="1">
      <alignment horizontal="center" vertical="center" wrapText="1"/>
    </xf>
    <xf numFmtId="0" fontId="0" fillId="11" borderId="0" xfId="0" applyFill="1" applyBorder="1" applyAlignment="1">
      <alignment horizontal="center" vertical="center" wrapText="1"/>
    </xf>
    <xf numFmtId="164" fontId="6" fillId="3" borderId="14" xfId="3" applyNumberFormat="1" applyFont="1" applyBorder="1" applyAlignment="1">
      <alignment horizontal="center" vertical="center" wrapText="1"/>
    </xf>
    <xf numFmtId="0" fontId="0" fillId="11" borderId="19" xfId="0" applyFill="1" applyBorder="1" applyAlignment="1">
      <alignment horizontal="center" vertical="center" wrapText="1"/>
    </xf>
    <xf numFmtId="0" fontId="0" fillId="11" borderId="12" xfId="0" applyFill="1" applyBorder="1" applyAlignment="1">
      <alignment horizontal="center" vertical="center" wrapText="1"/>
    </xf>
    <xf numFmtId="0" fontId="0" fillId="11" borderId="14" xfId="0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64" fontId="0" fillId="12" borderId="2" xfId="0" applyNumberFormat="1" applyFill="1" applyBorder="1" applyAlignment="1">
      <alignment horizontal="center" vertical="center" wrapText="1"/>
    </xf>
    <xf numFmtId="164" fontId="0" fillId="12" borderId="0" xfId="0" applyNumberFormat="1" applyFill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9" fontId="1" fillId="0" borderId="21" xfId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9" fontId="1" fillId="0" borderId="10" xfId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164" fontId="8" fillId="0" borderId="21" xfId="0" applyNumberFormat="1" applyFont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9" fontId="1" fillId="0" borderId="0" xfId="1" applyFont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 wrapText="1"/>
    </xf>
    <xf numFmtId="164" fontId="0" fillId="0" borderId="10" xfId="0" applyNumberForma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9" fontId="1" fillId="0" borderId="10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164" fontId="7" fillId="0" borderId="21" xfId="0" applyNumberFormat="1" applyFont="1" applyFill="1" applyBorder="1" applyAlignment="1">
      <alignment horizontal="center" vertical="center" wrapText="1"/>
    </xf>
    <xf numFmtId="164" fontId="0" fillId="0" borderId="21" xfId="0" applyNumberFormat="1" applyFill="1" applyBorder="1" applyAlignment="1">
      <alignment horizontal="center" vertical="center" wrapText="1"/>
    </xf>
    <xf numFmtId="164" fontId="4" fillId="0" borderId="21" xfId="0" applyNumberFormat="1" applyFont="1" applyFill="1" applyBorder="1" applyAlignment="1">
      <alignment horizontal="center" vertical="center" wrapText="1"/>
    </xf>
    <xf numFmtId="9" fontId="1" fillId="0" borderId="21" xfId="1" applyFont="1" applyFill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11" borderId="24" xfId="0" applyFill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center" wrapText="1"/>
    </xf>
    <xf numFmtId="165" fontId="6" fillId="3" borderId="14" xfId="3" applyNumberFormat="1" applyFon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9" fontId="1" fillId="0" borderId="2" xfId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5" fontId="0" fillId="0" borderId="0" xfId="0" applyNumberFormat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9" fontId="1" fillId="0" borderId="0" xfId="1" applyFont="1" applyFill="1" applyBorder="1" applyAlignment="1">
      <alignment horizontal="center" vertical="center" wrapText="1"/>
    </xf>
    <xf numFmtId="165" fontId="0" fillId="0" borderId="5" xfId="0" applyNumberForma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165" fontId="9" fillId="0" borderId="0" xfId="0" applyNumberFormat="1" applyFont="1" applyBorder="1" applyAlignment="1">
      <alignment horizontal="center" vertical="center" wrapText="1"/>
    </xf>
    <xf numFmtId="9" fontId="9" fillId="0" borderId="0" xfId="1" applyFont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165" fontId="9" fillId="0" borderId="7" xfId="0" applyNumberFormat="1" applyFont="1" applyBorder="1" applyAlignment="1">
      <alignment horizontal="center" vertical="center" wrapText="1"/>
    </xf>
    <xf numFmtId="9" fontId="9" fillId="0" borderId="7" xfId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0" fillId="0" borderId="25" xfId="0" applyNumberFormat="1" applyBorder="1" applyAlignment="1">
      <alignment horizontal="center" vertical="center" wrapText="1"/>
    </xf>
    <xf numFmtId="165" fontId="0" fillId="0" borderId="26" xfId="0" applyNumberFormat="1" applyBorder="1" applyAlignment="1">
      <alignment horizontal="center" vertical="center" wrapText="1"/>
    </xf>
    <xf numFmtId="165" fontId="0" fillId="0" borderId="26" xfId="0" applyNumberFormat="1" applyFill="1" applyBorder="1" applyAlignment="1">
      <alignment horizontal="center" vertical="center" wrapText="1"/>
    </xf>
    <xf numFmtId="165" fontId="9" fillId="0" borderId="26" xfId="0" applyNumberFormat="1" applyFont="1" applyBorder="1" applyAlignment="1">
      <alignment horizontal="center" vertical="center" wrapText="1"/>
    </xf>
    <xf numFmtId="165" fontId="9" fillId="0" borderId="27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 wrapText="1"/>
    </xf>
    <xf numFmtId="165" fontId="10" fillId="0" borderId="6" xfId="0" applyNumberFormat="1" applyFont="1" applyBorder="1" applyAlignment="1">
      <alignment horizontal="center" vertical="center" wrapText="1"/>
    </xf>
    <xf numFmtId="0" fontId="0" fillId="11" borderId="28" xfId="0" applyNumberFormat="1" applyFill="1" applyBorder="1" applyAlignment="1">
      <alignment horizontal="center" vertical="center" wrapText="1"/>
    </xf>
    <xf numFmtId="0" fontId="0" fillId="11" borderId="29" xfId="0" applyNumberFormat="1" applyFill="1" applyBorder="1" applyAlignment="1">
      <alignment horizontal="center" vertical="center" wrapText="1"/>
    </xf>
    <xf numFmtId="0" fontId="0" fillId="11" borderId="30" xfId="0" applyNumberFormat="1" applyFill="1" applyBorder="1" applyAlignment="1">
      <alignment horizontal="center" vertical="center" wrapText="1"/>
    </xf>
    <xf numFmtId="0" fontId="0" fillId="11" borderId="29" xfId="0" applyFill="1" applyBorder="1" applyAlignment="1">
      <alignment horizontal="center" vertical="center" wrapText="1"/>
    </xf>
    <xf numFmtId="0" fontId="0" fillId="11" borderId="31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65" fontId="0" fillId="0" borderId="7" xfId="0" applyNumberForma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9" fontId="1" fillId="0" borderId="7" xfId="1" applyFont="1" applyFill="1" applyBorder="1" applyAlignment="1">
      <alignment horizontal="center" vertical="center" wrapText="1"/>
    </xf>
    <xf numFmtId="165" fontId="0" fillId="0" borderId="27" xfId="0" applyNumberFormat="1" applyFill="1" applyBorder="1" applyAlignment="1">
      <alignment horizontal="center" vertical="center" wrapText="1"/>
    </xf>
    <xf numFmtId="165" fontId="0" fillId="0" borderId="8" xfId="0" applyNumberForma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 wrapText="1"/>
    </xf>
    <xf numFmtId="0" fontId="0" fillId="0" borderId="7" xfId="0" applyNumberForma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65" fontId="0" fillId="0" borderId="3" xfId="0" applyNumberFormat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 wrapText="1"/>
    </xf>
    <xf numFmtId="165" fontId="0" fillId="0" borderId="8" xfId="0" applyNumberForma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0" fillId="0" borderId="1" xfId="0" applyNumberFormat="1" applyBorder="1" applyAlignment="1">
      <alignment horizontal="left" vertical="center"/>
    </xf>
    <xf numFmtId="0" fontId="0" fillId="0" borderId="2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NumberFormat="1" applyBorder="1" applyAlignment="1">
      <alignment horizontal="left" vertical="center"/>
    </xf>
    <xf numFmtId="0" fontId="0" fillId="0" borderId="0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left" vertical="center"/>
    </xf>
    <xf numFmtId="0" fontId="0" fillId="0" borderId="7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9" fontId="0" fillId="0" borderId="0" xfId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165" fontId="0" fillId="0" borderId="7" xfId="0" applyNumberFormat="1" applyBorder="1" applyAlignment="1">
      <alignment horizontal="center" vertical="center" wrapText="1"/>
    </xf>
    <xf numFmtId="9" fontId="0" fillId="0" borderId="7" xfId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1" fillId="0" borderId="7" xfId="1" applyFont="1" applyBorder="1" applyAlignment="1">
      <alignment horizontal="center" vertical="center" wrapText="1"/>
    </xf>
    <xf numFmtId="10" fontId="0" fillId="0" borderId="0" xfId="1" applyNumberFormat="1" applyFont="1" applyBorder="1" applyAlignment="1">
      <alignment horizontal="center" vertical="center" wrapText="1"/>
    </xf>
    <xf numFmtId="165" fontId="0" fillId="0" borderId="21" xfId="0" applyNumberFormat="1" applyBorder="1" applyAlignment="1">
      <alignment horizontal="center" vertical="center" wrapText="1"/>
    </xf>
    <xf numFmtId="10" fontId="0" fillId="0" borderId="21" xfId="1" applyNumberFormat="1" applyFont="1" applyBorder="1" applyAlignment="1">
      <alignment horizontal="center" vertical="center" wrapText="1"/>
    </xf>
    <xf numFmtId="165" fontId="0" fillId="0" borderId="3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5" xfId="0" applyBorder="1"/>
    <xf numFmtId="0" fontId="0" fillId="0" borderId="8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165" fontId="0" fillId="0" borderId="0" xfId="0" applyNumberFormat="1" applyFill="1" applyAlignment="1">
      <alignment horizontal="center" vertical="center" wrapText="1"/>
    </xf>
    <xf numFmtId="165" fontId="0" fillId="0" borderId="24" xfId="0" applyNumberFormat="1" applyBorder="1" applyAlignment="1">
      <alignment horizontal="center" vertical="center" wrapText="1"/>
    </xf>
    <xf numFmtId="165" fontId="0" fillId="0" borderId="24" xfId="0" applyNumberFormat="1" applyFill="1" applyBorder="1" applyAlignment="1">
      <alignment horizontal="center" vertical="center" wrapText="1"/>
    </xf>
    <xf numFmtId="165" fontId="2" fillId="2" borderId="24" xfId="2" applyNumberForma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21" xfId="0" applyNumberFormat="1" applyFont="1" applyBorder="1" applyAlignment="1">
      <alignment horizontal="center" vertical="center" wrapText="1"/>
    </xf>
    <xf numFmtId="0" fontId="2" fillId="2" borderId="33" xfId="2" applyBorder="1" applyAlignment="1">
      <alignment horizontal="center" vertical="center" wrapText="1"/>
    </xf>
    <xf numFmtId="0" fontId="2" fillId="2" borderId="34" xfId="2" applyBorder="1" applyAlignment="1">
      <alignment horizontal="center" vertical="center" wrapText="1"/>
    </xf>
    <xf numFmtId="0" fontId="2" fillId="2" borderId="35" xfId="2" applyBorder="1" applyAlignment="1">
      <alignment horizontal="center" vertical="center" wrapText="1"/>
    </xf>
    <xf numFmtId="0" fontId="0" fillId="11" borderId="1" xfId="0" applyNumberFormat="1" applyFill="1" applyBorder="1" applyAlignment="1">
      <alignment horizontal="center" vertical="center" wrapText="1"/>
    </xf>
    <xf numFmtId="0" fontId="0" fillId="11" borderId="2" xfId="0" applyNumberFormat="1" applyFill="1" applyBorder="1" applyAlignment="1">
      <alignment horizontal="center" vertical="center" wrapText="1"/>
    </xf>
    <xf numFmtId="0" fontId="0" fillId="11" borderId="3" xfId="0" applyNumberFormat="1" applyFill="1" applyBorder="1" applyAlignment="1">
      <alignment horizontal="center" vertical="center" wrapText="1"/>
    </xf>
    <xf numFmtId="0" fontId="0" fillId="11" borderId="4" xfId="0" applyNumberFormat="1" applyFill="1" applyBorder="1" applyAlignment="1">
      <alignment horizontal="center" vertical="center" wrapText="1"/>
    </xf>
    <xf numFmtId="0" fontId="0" fillId="11" borderId="0" xfId="0" applyNumberFormat="1" applyFill="1" applyBorder="1" applyAlignment="1">
      <alignment horizontal="center" vertical="center" wrapText="1"/>
    </xf>
    <xf numFmtId="0" fontId="0" fillId="11" borderId="5" xfId="0" applyNumberFormat="1" applyFill="1" applyBorder="1" applyAlignment="1">
      <alignment horizontal="center" vertical="center" wrapText="1"/>
    </xf>
    <xf numFmtId="165" fontId="6" fillId="3" borderId="9" xfId="3" applyNumberFormat="1" applyFont="1" applyBorder="1" applyAlignment="1">
      <alignment horizontal="center" vertical="center" wrapText="1"/>
    </xf>
    <xf numFmtId="165" fontId="6" fillId="3" borderId="13" xfId="3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0" fillId="0" borderId="0" xfId="0" applyBorder="1" applyAlignment="1">
      <alignment horizontal="center" vertical="center" textRotation="90" wrapText="1"/>
    </xf>
    <xf numFmtId="0" fontId="0" fillId="0" borderId="7" xfId="0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0" fillId="12" borderId="1" xfId="0" applyNumberFormat="1" applyFill="1" applyBorder="1" applyAlignment="1">
      <alignment horizontal="center" vertical="center" wrapText="1"/>
    </xf>
    <xf numFmtId="164" fontId="0" fillId="12" borderId="2" xfId="0" applyNumberFormat="1" applyFill="1" applyBorder="1" applyAlignment="1">
      <alignment horizontal="center" vertical="center" wrapText="1"/>
    </xf>
    <xf numFmtId="164" fontId="0" fillId="12" borderId="4" xfId="0" applyNumberFormat="1" applyFill="1" applyBorder="1" applyAlignment="1">
      <alignment horizontal="center" vertical="center" wrapText="1"/>
    </xf>
    <xf numFmtId="164" fontId="0" fillId="12" borderId="0" xfId="0" applyNumberFormat="1" applyFill="1" applyBorder="1" applyAlignment="1">
      <alignment horizontal="center" vertical="center" wrapText="1"/>
    </xf>
    <xf numFmtId="164" fontId="0" fillId="12" borderId="6" xfId="0" applyNumberFormat="1" applyFill="1" applyBorder="1" applyAlignment="1">
      <alignment horizontal="center" vertical="center" wrapText="1"/>
    </xf>
    <xf numFmtId="164" fontId="0" fillId="12" borderId="7" xfId="0" applyNumberFormat="1" applyFill="1" applyBorder="1" applyAlignment="1">
      <alignment horizontal="center" vertical="center" wrapText="1"/>
    </xf>
    <xf numFmtId="164" fontId="11" fillId="12" borderId="16" xfId="2" applyNumberFormat="1" applyFont="1" applyFill="1" applyBorder="1" applyAlignment="1">
      <alignment horizontal="center" vertical="center" wrapText="1"/>
    </xf>
    <xf numFmtId="164" fontId="11" fillId="12" borderId="17" xfId="2" applyNumberFormat="1" applyFont="1" applyFill="1" applyBorder="1" applyAlignment="1">
      <alignment horizontal="center" vertical="center" wrapText="1"/>
    </xf>
    <xf numFmtId="165" fontId="0" fillId="11" borderId="3" xfId="0" applyNumberFormat="1" applyFill="1" applyBorder="1" applyAlignment="1">
      <alignment horizontal="center" vertical="center" wrapText="1"/>
    </xf>
    <xf numFmtId="165" fontId="0" fillId="11" borderId="5" xfId="0" applyNumberFormat="1" applyFill="1" applyBorder="1" applyAlignment="1">
      <alignment horizontal="center" vertical="center" wrapText="1"/>
    </xf>
    <xf numFmtId="165" fontId="0" fillId="11" borderId="8" xfId="0" applyNumberFormat="1" applyFill="1" applyBorder="1" applyAlignment="1">
      <alignment horizontal="center" vertical="center" wrapText="1"/>
    </xf>
    <xf numFmtId="164" fontId="6" fillId="7" borderId="1" xfId="3" applyNumberFormat="1" applyFont="1" applyFill="1" applyBorder="1" applyAlignment="1">
      <alignment horizontal="center" vertical="center" wrapText="1"/>
    </xf>
    <xf numFmtId="164" fontId="6" fillId="7" borderId="2" xfId="3" applyNumberFormat="1" applyFont="1" applyFill="1" applyBorder="1" applyAlignment="1">
      <alignment horizontal="center" vertical="center" wrapText="1"/>
    </xf>
    <xf numFmtId="164" fontId="6" fillId="7" borderId="4" xfId="3" applyNumberFormat="1" applyFont="1" applyFill="1" applyBorder="1" applyAlignment="1">
      <alignment horizontal="center" vertical="center" wrapText="1"/>
    </xf>
    <xf numFmtId="164" fontId="6" fillId="7" borderId="0" xfId="3" applyNumberFormat="1" applyFont="1" applyFill="1" applyBorder="1" applyAlignment="1">
      <alignment horizontal="center" vertical="center" wrapText="1"/>
    </xf>
    <xf numFmtId="164" fontId="6" fillId="7" borderId="6" xfId="3" applyNumberFormat="1" applyFont="1" applyFill="1" applyBorder="1" applyAlignment="1">
      <alignment horizontal="center" vertical="center" wrapText="1"/>
    </xf>
    <xf numFmtId="164" fontId="6" fillId="7" borderId="7" xfId="3" applyNumberFormat="1" applyFont="1" applyFill="1" applyBorder="1" applyAlignment="1">
      <alignment horizontal="center" vertical="center" wrapText="1"/>
    </xf>
    <xf numFmtId="165" fontId="0" fillId="4" borderId="9" xfId="0" applyNumberFormat="1" applyFill="1" applyBorder="1" applyAlignment="1">
      <alignment horizontal="center" vertical="center" wrapText="1"/>
    </xf>
    <xf numFmtId="165" fontId="0" fillId="4" borderId="13" xfId="0" applyNumberFormat="1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 wrapText="1"/>
    </xf>
    <xf numFmtId="165" fontId="0" fillId="0" borderId="8" xfId="0" applyNumberFormat="1" applyBorder="1" applyAlignment="1">
      <alignment horizontal="center" vertical="center" wrapText="1"/>
    </xf>
    <xf numFmtId="165" fontId="0" fillId="5" borderId="9" xfId="0" applyNumberFormat="1" applyFill="1" applyBorder="1" applyAlignment="1">
      <alignment horizontal="center" vertical="center" wrapText="1"/>
    </xf>
    <xf numFmtId="165" fontId="0" fillId="5" borderId="13" xfId="0" applyNumberFormat="1" applyFill="1" applyBorder="1" applyAlignment="1">
      <alignment horizontal="center" vertical="center" wrapText="1"/>
    </xf>
    <xf numFmtId="0" fontId="0" fillId="11" borderId="4" xfId="0" applyFill="1" applyBorder="1" applyAlignment="1">
      <alignment horizontal="center" vertical="center" wrapText="1"/>
    </xf>
    <xf numFmtId="0" fontId="0" fillId="11" borderId="0" xfId="0" applyFill="1" applyBorder="1" applyAlignment="1">
      <alignment horizontal="center" vertical="center" wrapText="1"/>
    </xf>
    <xf numFmtId="164" fontId="6" fillId="3" borderId="9" xfId="3" applyNumberFormat="1" applyFont="1" applyBorder="1" applyAlignment="1">
      <alignment horizontal="center" vertical="center" wrapText="1"/>
    </xf>
    <xf numFmtId="164" fontId="6" fillId="3" borderId="13" xfId="3" applyNumberFormat="1" applyFont="1" applyBorder="1" applyAlignment="1">
      <alignment horizontal="center" vertical="center" wrapText="1"/>
    </xf>
    <xf numFmtId="164" fontId="0" fillId="11" borderId="3" xfId="0" applyNumberFormat="1" applyFill="1" applyBorder="1" applyAlignment="1">
      <alignment horizontal="center" vertical="center" wrapText="1"/>
    </xf>
    <xf numFmtId="164" fontId="0" fillId="11" borderId="5" xfId="0" applyNumberFormat="1" applyFill="1" applyBorder="1" applyAlignment="1">
      <alignment horizontal="center" vertical="center" wrapText="1"/>
    </xf>
    <xf numFmtId="164" fontId="0" fillId="11" borderId="8" xfId="0" applyNumberFormat="1" applyFill="1" applyBorder="1" applyAlignment="1">
      <alignment horizontal="center" vertical="center" wrapText="1"/>
    </xf>
    <xf numFmtId="164" fontId="0" fillId="4" borderId="9" xfId="0" applyNumberFormat="1" applyFill="1" applyBorder="1" applyAlignment="1">
      <alignment horizontal="center" vertical="center" wrapText="1"/>
    </xf>
    <xf numFmtId="164" fontId="0" fillId="4" borderId="13" xfId="0" applyNumberFormat="1" applyFill="1" applyBorder="1" applyAlignment="1">
      <alignment horizontal="center" vertical="center" wrapText="1"/>
    </xf>
    <xf numFmtId="164" fontId="2" fillId="12" borderId="1" xfId="2" applyNumberFormat="1" applyFill="1" applyBorder="1" applyAlignment="1">
      <alignment horizontal="center" vertical="center" wrapText="1"/>
    </xf>
    <xf numFmtId="164" fontId="2" fillId="12" borderId="16" xfId="2" applyNumberFormat="1" applyFill="1" applyBorder="1" applyAlignment="1">
      <alignment horizontal="center" vertical="center" wrapText="1"/>
    </xf>
    <xf numFmtId="164" fontId="2" fillId="12" borderId="17" xfId="2" applyNumberForma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0" fontId="12" fillId="0" borderId="7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5" fontId="0" fillId="0" borderId="9" xfId="0" applyNumberFormat="1" applyBorder="1" applyAlignment="1">
      <alignment horizontal="center" vertical="center" wrapText="1"/>
    </xf>
    <xf numFmtId="165" fontId="0" fillId="0" borderId="36" xfId="0" applyNumberFormat="1" applyBorder="1" applyAlignment="1">
      <alignment horizontal="center" vertical="center" wrapText="1"/>
    </xf>
    <xf numFmtId="165" fontId="0" fillId="0" borderId="23" xfId="0" applyNumberFormat="1" applyBorder="1" applyAlignment="1">
      <alignment horizontal="center" vertical="center" wrapText="1"/>
    </xf>
    <xf numFmtId="165" fontId="0" fillId="0" borderId="37" xfId="0" applyNumberFormat="1" applyBorder="1" applyAlignment="1">
      <alignment horizontal="left" vertical="center" wrapText="1"/>
    </xf>
    <xf numFmtId="165" fontId="0" fillId="0" borderId="22" xfId="0" applyNumberFormat="1" applyBorder="1" applyAlignment="1">
      <alignment horizontal="center" vertical="center" wrapText="1"/>
    </xf>
    <xf numFmtId="165" fontId="0" fillId="0" borderId="38" xfId="0" applyNumberFormat="1" applyBorder="1" applyAlignment="1">
      <alignment horizontal="left" vertical="center" wrapText="1"/>
    </xf>
  </cellXfs>
  <cellStyles count="4">
    <cellStyle name="Gut" xfId="2" builtinId="26"/>
    <cellStyle name="Prozent" xfId="1" builtinId="5"/>
    <cellStyle name="Schlecht" xfId="3" builtinId="27"/>
    <cellStyle name="Standard" xfId="0" builtinId="0"/>
  </cellStyles>
  <dxfs count="0"/>
  <tableStyles count="0" defaultTableStyle="TableStyleMedium2" defaultPivotStyle="PivotStyleLight16"/>
  <colors>
    <mruColors>
      <color rgb="FFFF3300"/>
      <color rgb="FFFF66CC"/>
      <color rgb="FF99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58"/>
  <sheetViews>
    <sheetView tabSelected="1" zoomScaleNormal="100" workbookViewId="0">
      <pane xSplit="5" ySplit="4" topLeftCell="F5" activePane="bottomRight" state="frozen"/>
      <selection pane="topRight" activeCell="E1" sqref="E1"/>
      <selection pane="bottomLeft" activeCell="A5" sqref="A5"/>
      <selection pane="bottomRight" sqref="A1:AF1"/>
    </sheetView>
  </sheetViews>
  <sheetFormatPr baseColWidth="10" defaultRowHeight="15" x14ac:dyDescent="0.25"/>
  <cols>
    <col min="1" max="2" width="5.7109375" style="1" customWidth="1"/>
    <col min="3" max="3" width="8.85546875" style="1" customWidth="1"/>
    <col min="4" max="4" width="11.7109375" style="26" customWidth="1"/>
    <col min="5" max="5" width="11.7109375" style="31" customWidth="1"/>
    <col min="6" max="6" width="12.42578125" style="31" customWidth="1"/>
    <col min="7" max="7" width="5.85546875" style="18" customWidth="1"/>
    <col min="8" max="8" width="12.5703125" style="31" customWidth="1"/>
    <col min="9" max="9" width="12.7109375" style="31" customWidth="1"/>
    <col min="10" max="11" width="14" style="31" customWidth="1"/>
    <col min="12" max="12" width="13.28515625" style="31" customWidth="1"/>
    <col min="13" max="13" width="12.85546875" style="31" customWidth="1"/>
    <col min="14" max="16" width="11.7109375" style="31" customWidth="1"/>
    <col min="17" max="17" width="13" style="31" customWidth="1"/>
    <col min="18" max="18" width="12.42578125" style="31" customWidth="1"/>
    <col min="19" max="20" width="11.7109375" style="31" customWidth="1"/>
    <col min="21" max="21" width="11.85546875" style="31" customWidth="1"/>
    <col min="22" max="22" width="12" style="31" customWidth="1"/>
    <col min="23" max="24" width="11.7109375" style="31" customWidth="1"/>
    <col min="25" max="25" width="5.7109375" style="18" customWidth="1"/>
    <col min="26" max="26" width="11.7109375" style="31" customWidth="1"/>
    <col min="27" max="27" width="13.28515625" style="31" customWidth="1"/>
    <col min="28" max="28" width="14.85546875" style="31" customWidth="1"/>
    <col min="29" max="29" width="12.85546875" style="31" customWidth="1"/>
    <col min="30" max="32" width="11.7109375" style="31" customWidth="1"/>
    <col min="33" max="33" width="11.140625" style="63" customWidth="1"/>
    <col min="34" max="34" width="9.5703125" style="63" customWidth="1"/>
    <col min="35" max="35" width="10.5703125" style="63" customWidth="1"/>
    <col min="36" max="36" width="10.140625" style="63" customWidth="1"/>
    <col min="37" max="37" width="10" style="63" customWidth="1"/>
    <col min="38" max="38" width="9.85546875" style="63" customWidth="1"/>
    <col min="39" max="39" width="10.42578125" style="63" customWidth="1"/>
    <col min="40" max="40" width="9.140625" style="63" customWidth="1"/>
    <col min="41" max="41" width="8.5703125" style="63" customWidth="1"/>
    <col min="42" max="42" width="8.5703125" style="1" customWidth="1"/>
    <col min="43" max="43" width="9.7109375" style="1" customWidth="1"/>
    <col min="44" max="44" width="11.42578125" style="1"/>
    <col min="45" max="45" width="15.85546875" style="1" customWidth="1"/>
    <col min="46" max="48" width="11.42578125" style="1"/>
    <col min="49" max="49" width="11.85546875" style="1" bestFit="1" customWidth="1"/>
    <col min="50" max="16384" width="11.42578125" style="1"/>
  </cols>
  <sheetData>
    <row r="1" spans="1:56" ht="30" customHeight="1" thickBot="1" x14ac:dyDescent="0.3">
      <c r="A1" s="277" t="s">
        <v>21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/>
      <c r="AG1" s="276" t="s">
        <v>117</v>
      </c>
      <c r="AH1" s="276"/>
      <c r="AI1" s="276"/>
      <c r="AJ1" s="276"/>
      <c r="AK1" s="276"/>
      <c r="AL1" s="276"/>
      <c r="AM1" s="276"/>
      <c r="AN1" s="276"/>
      <c r="AO1" s="276"/>
      <c r="AP1" s="276"/>
      <c r="AQ1" s="276"/>
    </row>
    <row r="2" spans="1:56" ht="17.25" customHeight="1" x14ac:dyDescent="0.25">
      <c r="A2" s="228" t="s">
        <v>10</v>
      </c>
      <c r="B2" s="231" t="s">
        <v>94</v>
      </c>
      <c r="C2" s="231" t="s">
        <v>11</v>
      </c>
      <c r="D2" s="234" t="s">
        <v>12</v>
      </c>
      <c r="E2" s="256" t="s">
        <v>34</v>
      </c>
      <c r="F2" s="237" t="s">
        <v>89</v>
      </c>
      <c r="G2" s="238"/>
      <c r="H2" s="32"/>
      <c r="I2" s="32"/>
      <c r="J2" s="32"/>
      <c r="K2" s="32"/>
      <c r="L2" s="32"/>
      <c r="M2" s="32"/>
      <c r="N2" s="32"/>
      <c r="O2" s="32"/>
      <c r="P2" s="32"/>
      <c r="Q2" s="32"/>
      <c r="R2" s="37"/>
      <c r="S2" s="243" t="s">
        <v>18</v>
      </c>
      <c r="T2" s="243"/>
      <c r="U2" s="243"/>
      <c r="V2" s="244"/>
      <c r="W2" s="245" t="s">
        <v>16</v>
      </c>
      <c r="X2" s="248" t="s">
        <v>8</v>
      </c>
      <c r="Y2" s="249"/>
      <c r="Z2" s="44"/>
      <c r="AA2" s="44"/>
      <c r="AB2" s="44"/>
      <c r="AC2" s="44"/>
      <c r="AD2" s="44"/>
      <c r="AE2" s="44"/>
      <c r="AF2" s="44"/>
      <c r="AG2" s="219" t="s">
        <v>42</v>
      </c>
      <c r="AH2" s="220"/>
      <c r="AI2" s="220"/>
      <c r="AJ2" s="220"/>
      <c r="AK2" s="220"/>
      <c r="AL2" s="220"/>
      <c r="AM2" s="220"/>
      <c r="AN2" s="220"/>
      <c r="AO2" s="220"/>
      <c r="AP2" s="220"/>
      <c r="AQ2" s="221"/>
    </row>
    <row r="3" spans="1:56" ht="12" customHeight="1" thickBot="1" x14ac:dyDescent="0.3">
      <c r="A3" s="229"/>
      <c r="B3" s="232"/>
      <c r="C3" s="232"/>
      <c r="D3" s="235"/>
      <c r="E3" s="257"/>
      <c r="F3" s="239"/>
      <c r="G3" s="240"/>
      <c r="H3" s="33"/>
      <c r="I3" s="33"/>
      <c r="J3" s="33"/>
      <c r="K3" s="33"/>
      <c r="L3" s="33"/>
      <c r="M3" s="33"/>
      <c r="N3" s="259" t="s">
        <v>1</v>
      </c>
      <c r="O3" s="38"/>
      <c r="P3" s="38"/>
      <c r="Q3" s="38"/>
      <c r="R3" s="39"/>
      <c r="S3" s="254" t="s">
        <v>4</v>
      </c>
      <c r="T3" s="53"/>
      <c r="U3" s="53"/>
      <c r="V3" s="54"/>
      <c r="W3" s="246"/>
      <c r="X3" s="250"/>
      <c r="Y3" s="251"/>
      <c r="Z3" s="45"/>
      <c r="AA3" s="45"/>
      <c r="AB3" s="46"/>
      <c r="AC3" s="47"/>
      <c r="AD3" s="225" t="s">
        <v>102</v>
      </c>
      <c r="AE3" s="48"/>
      <c r="AF3" s="48"/>
      <c r="AG3" s="222"/>
      <c r="AH3" s="223"/>
      <c r="AI3" s="223"/>
      <c r="AJ3" s="223"/>
      <c r="AK3" s="223"/>
      <c r="AL3" s="223"/>
      <c r="AM3" s="223"/>
      <c r="AN3" s="223"/>
      <c r="AO3" s="223"/>
      <c r="AP3" s="223"/>
      <c r="AQ3" s="224"/>
    </row>
    <row r="4" spans="1:56" ht="54" customHeight="1" thickBot="1" x14ac:dyDescent="0.3">
      <c r="A4" s="230"/>
      <c r="B4" s="233"/>
      <c r="C4" s="233"/>
      <c r="D4" s="236"/>
      <c r="E4" s="258"/>
      <c r="F4" s="241"/>
      <c r="G4" s="242"/>
      <c r="H4" s="34" t="s">
        <v>0</v>
      </c>
      <c r="I4" s="34" t="s">
        <v>93</v>
      </c>
      <c r="J4" s="34" t="s">
        <v>31</v>
      </c>
      <c r="K4" s="35" t="s">
        <v>6</v>
      </c>
      <c r="L4" s="35" t="s">
        <v>7</v>
      </c>
      <c r="M4" s="36" t="s">
        <v>17</v>
      </c>
      <c r="N4" s="260"/>
      <c r="O4" s="40" t="s">
        <v>2</v>
      </c>
      <c r="P4" s="41" t="s">
        <v>3</v>
      </c>
      <c r="Q4" s="42" t="s">
        <v>100</v>
      </c>
      <c r="R4" s="43" t="s">
        <v>30</v>
      </c>
      <c r="S4" s="255"/>
      <c r="T4" s="55" t="s">
        <v>24</v>
      </c>
      <c r="U4" s="55" t="s">
        <v>25</v>
      </c>
      <c r="V4" s="56" t="s">
        <v>26</v>
      </c>
      <c r="W4" s="247"/>
      <c r="X4" s="252"/>
      <c r="Y4" s="253"/>
      <c r="Z4" s="49" t="s">
        <v>13</v>
      </c>
      <c r="AA4" s="50" t="s">
        <v>91</v>
      </c>
      <c r="AB4" s="51" t="s">
        <v>23</v>
      </c>
      <c r="AC4" s="52" t="s">
        <v>90</v>
      </c>
      <c r="AD4" s="226"/>
      <c r="AE4" s="51" t="s">
        <v>15</v>
      </c>
      <c r="AF4" s="110" t="s">
        <v>32</v>
      </c>
      <c r="AG4" s="155" t="s">
        <v>48</v>
      </c>
      <c r="AH4" s="156" t="s">
        <v>41</v>
      </c>
      <c r="AI4" s="156" t="s">
        <v>49</v>
      </c>
      <c r="AJ4" s="156" t="s">
        <v>92</v>
      </c>
      <c r="AK4" s="157" t="s">
        <v>43</v>
      </c>
      <c r="AL4" s="155" t="s">
        <v>50</v>
      </c>
      <c r="AM4" s="156" t="s">
        <v>45</v>
      </c>
      <c r="AN4" s="156" t="s">
        <v>47</v>
      </c>
      <c r="AO4" s="156" t="s">
        <v>46</v>
      </c>
      <c r="AP4" s="158" t="s">
        <v>65</v>
      </c>
      <c r="AQ4" s="159" t="s">
        <v>66</v>
      </c>
      <c r="AS4" s="213" t="s">
        <v>113</v>
      </c>
      <c r="AT4" s="213" t="s">
        <v>120</v>
      </c>
      <c r="AU4" s="216" t="s">
        <v>118</v>
      </c>
      <c r="AV4" s="217"/>
      <c r="AW4" s="218"/>
      <c r="AX4" s="213" t="s">
        <v>121</v>
      </c>
      <c r="AY4" s="216" t="s">
        <v>119</v>
      </c>
      <c r="AZ4" s="217"/>
      <c r="BA4" s="218"/>
    </row>
    <row r="5" spans="1:56" ht="15" customHeight="1" x14ac:dyDescent="0.25">
      <c r="A5" s="123">
        <v>1</v>
      </c>
      <c r="B5" s="124" t="s">
        <v>95</v>
      </c>
      <c r="C5" s="124" t="s">
        <v>114</v>
      </c>
      <c r="D5" s="125">
        <v>3.3087962962962965E-2</v>
      </c>
      <c r="E5" s="126">
        <f>F5+X5</f>
        <v>3.3023148148148176E-2</v>
      </c>
      <c r="F5" s="150">
        <f>SUM(H5:N5)</f>
        <v>2.6323495370370389E-2</v>
      </c>
      <c r="G5" s="127">
        <f>F5/E5</f>
        <v>0.79712252909014425</v>
      </c>
      <c r="H5" s="126">
        <f>(Einzelauswertungen!G5+Einzelauswertungen!G6)/2</f>
        <v>6.0376157407407522E-3</v>
      </c>
      <c r="I5" s="126">
        <f>(Einzelauswertungen!H5+Einzelauswertungen!H6)/2</f>
        <v>1.3809027777777781E-2</v>
      </c>
      <c r="J5" s="126"/>
      <c r="K5" s="126">
        <f>(Einzelauswertungen!J5+Einzelauswertungen!J6)/2</f>
        <v>4.0972222222222126E-4</v>
      </c>
      <c r="L5" s="126">
        <f>(Einzelauswertungen!K5+Einzelauswertungen!K6)/2</f>
        <v>1.8877314814814711E-3</v>
      </c>
      <c r="M5" s="126"/>
      <c r="N5" s="126">
        <f>SUM(O5:Q5)</f>
        <v>4.1793981481481595E-3</v>
      </c>
      <c r="O5" s="126">
        <f>(Einzelauswertungen!N5+Einzelauswertungen!N6)/2</f>
        <v>1.6649305555555653E-3</v>
      </c>
      <c r="P5" s="126">
        <f>(Einzelauswertungen!O5+Einzelauswertungen!O6)/2</f>
        <v>2.5144675925925942E-3</v>
      </c>
      <c r="Q5" s="126"/>
      <c r="R5" s="126"/>
      <c r="S5" s="126">
        <f>SUM(T5:V5)</f>
        <v>0</v>
      </c>
      <c r="T5" s="126"/>
      <c r="U5" s="126"/>
      <c r="V5" s="126"/>
      <c r="W5" s="145">
        <f>(Einzelauswertungen!V5+Einzelauswertungen!V6)/2</f>
        <v>3.032465277777778E-2</v>
      </c>
      <c r="X5" s="150">
        <f>SUM(Z5:AD5)</f>
        <v>6.6996527777777853E-3</v>
      </c>
      <c r="Y5" s="127">
        <f>X5/E5</f>
        <v>0.20287747090985567</v>
      </c>
      <c r="Z5" s="126">
        <f>(Einzelauswertungen!Y5+Einzelauswertungen!Y6)/2</f>
        <v>5.4166666666666946E-4</v>
      </c>
      <c r="AA5" s="126">
        <f>(Einzelauswertungen!Z5+Einzelauswertungen!Z6)/2</f>
        <v>6.3252314814814768E-4</v>
      </c>
      <c r="AB5" s="126">
        <f>(Einzelauswertungen!AA5+Einzelauswertungen!AA6)/2</f>
        <v>4.2708333333333487E-4</v>
      </c>
      <c r="AC5" s="126">
        <f>(Einzelauswertungen!AB5+Einzelauswertungen!AB6)/2</f>
        <v>1.8165509259259263E-3</v>
      </c>
      <c r="AD5" s="126">
        <f t="shared" ref="AD5:AD31" si="0">SUM(AE5:AF5)</f>
        <v>3.2818287037037069E-3</v>
      </c>
      <c r="AE5" s="126">
        <f>(Einzelauswertungen!AD5+Einzelauswertungen!AD6)/2</f>
        <v>2.5885416666666678E-3</v>
      </c>
      <c r="AF5" s="107">
        <f>(Einzelauswertungen!AE5+Einzelauswertungen!AE6)/2</f>
        <v>6.9328703703703891E-4</v>
      </c>
      <c r="AG5" s="194"/>
      <c r="AH5" s="177"/>
      <c r="AI5" s="177"/>
      <c r="AJ5" s="177"/>
      <c r="AK5" s="203"/>
      <c r="AL5" s="194"/>
      <c r="AM5" s="177"/>
      <c r="AN5" s="177"/>
      <c r="AO5" s="177"/>
      <c r="AP5" s="124"/>
      <c r="AQ5" s="178"/>
      <c r="AR5" s="94"/>
      <c r="AS5" s="211">
        <f>AVERAGE(AT5,AX5)</f>
        <v>1.664351851851852E-3</v>
      </c>
      <c r="AT5" s="211">
        <f>SUM(AU5:AW5)</f>
        <v>1.6793981481481482E-3</v>
      </c>
      <c r="AU5" s="211">
        <v>1.0208333333333334E-3</v>
      </c>
      <c r="AV5" s="211">
        <v>6.5856481481481484E-4</v>
      </c>
      <c r="AW5" s="211"/>
      <c r="AX5" s="211">
        <f>SUM(AY5:BA5)</f>
        <v>1.6493055555555558E-3</v>
      </c>
      <c r="AY5" s="211">
        <v>5.9953703703703699E-4</v>
      </c>
      <c r="AZ5" s="211">
        <v>1.0497685185185187E-3</v>
      </c>
      <c r="BA5" s="211"/>
      <c r="BB5" s="31"/>
      <c r="BC5" s="31"/>
      <c r="BD5" s="31"/>
    </row>
    <row r="6" spans="1:56" x14ac:dyDescent="0.25">
      <c r="A6" s="128">
        <v>2</v>
      </c>
      <c r="B6" s="85" t="s">
        <v>96</v>
      </c>
      <c r="C6" s="85" t="s">
        <v>114</v>
      </c>
      <c r="D6" s="106">
        <v>2.8703703703703703E-2</v>
      </c>
      <c r="E6" s="129">
        <f>F6+X6</f>
        <v>2.8363425925925924E-2</v>
      </c>
      <c r="F6" s="151">
        <f>SUM(H6:N6)</f>
        <v>1.7976851851851848E-2</v>
      </c>
      <c r="G6" s="88">
        <f>F6/E6</f>
        <v>0.63380396637558145</v>
      </c>
      <c r="H6" s="129">
        <f>(Einzelauswertungen!G7+Einzelauswertungen!G8)/2</f>
        <v>2.5868055555555553E-3</v>
      </c>
      <c r="I6" s="129">
        <f>(Einzelauswertungen!H7+Einzelauswertungen!H8)/2</f>
        <v>2.4594907407407378E-3</v>
      </c>
      <c r="J6" s="129">
        <f>(Einzelauswertungen!I7+Einzelauswertungen!I8)/2</f>
        <v>6.7783564814814772E-3</v>
      </c>
      <c r="K6" s="129">
        <f>(Einzelauswertungen!J7+Einzelauswertungen!J8)/2</f>
        <v>4.6874999999999922E-4</v>
      </c>
      <c r="L6" s="129">
        <f>(Einzelauswertungen!K7+Einzelauswertungen!K8)/2</f>
        <v>2.2789351851851898E-3</v>
      </c>
      <c r="M6" s="129">
        <f>(Einzelauswertungen!L7+Einzelauswertungen!L8)/2</f>
        <v>1.3946759259259291E-4</v>
      </c>
      <c r="N6" s="129">
        <f>SUM(O6:Q6)</f>
        <v>3.2650462962962971E-3</v>
      </c>
      <c r="O6" s="129">
        <f>(Einzelauswertungen!N7+Einzelauswertungen!N8)/2</f>
        <v>2.27777777777778E-3</v>
      </c>
      <c r="P6" s="129">
        <f>(Einzelauswertungen!O7+Einzelauswertungen!O8)/2</f>
        <v>5.717592592592597E-4</v>
      </c>
      <c r="Q6" s="129">
        <f>(Einzelauswertungen!P7+Einzelauswertungen!P8)/2</f>
        <v>4.1550925925925729E-4</v>
      </c>
      <c r="R6" s="129">
        <f>(Einzelauswertungen!Q7+Einzelauswertungen!Q8)/2</f>
        <v>1.284722222222215E-4</v>
      </c>
      <c r="S6" s="129">
        <f t="shared" ref="S6:S31" si="1">SUM(T6:V6)</f>
        <v>3.0688657407407422E-3</v>
      </c>
      <c r="T6" s="129">
        <f>(Einzelauswertungen!S7+Einzelauswertungen!S8)/2</f>
        <v>4.1319444444444487E-4</v>
      </c>
      <c r="U6" s="129"/>
      <c r="V6" s="129">
        <f>(Einzelauswertungen!U7+Einzelauswertungen!U8)/2</f>
        <v>2.6556712962962975E-3</v>
      </c>
      <c r="W6" s="146">
        <f>(Einzelauswertungen!V7+Einzelauswertungen!V8)/2</f>
        <v>2.4774305555555556E-2</v>
      </c>
      <c r="X6" s="151">
        <f>SUM(Z6:AD6)</f>
        <v>1.0386574074074078E-2</v>
      </c>
      <c r="Y6" s="88">
        <f t="shared" ref="Y6:Y31" si="2">X6/E6</f>
        <v>0.36619603362441866</v>
      </c>
      <c r="Z6" s="129">
        <f>(Einzelauswertungen!Y7+Einzelauswertungen!Y8)/2</f>
        <v>1.6747685185185186E-3</v>
      </c>
      <c r="AA6" s="129">
        <f>(Einzelauswertungen!Z7+Einzelauswertungen!Z8)/2</f>
        <v>1.0364583333333345E-3</v>
      </c>
      <c r="AB6" s="129">
        <f>(Einzelauswertungen!AA7+Einzelauswertungen!AA8)/2</f>
        <v>3.4484953703703704E-3</v>
      </c>
      <c r="AC6" s="129">
        <f>(Einzelauswertungen!AB7+Einzelauswertungen!AB8)/2</f>
        <v>2.3651620370370389E-3</v>
      </c>
      <c r="AD6" s="129">
        <f t="shared" si="0"/>
        <v>1.8616898148148141E-3</v>
      </c>
      <c r="AE6" s="129">
        <f>(Einzelauswertungen!AD7+Einzelauswertungen!AD8)/2</f>
        <v>1.2517361111111106E-3</v>
      </c>
      <c r="AF6" s="108">
        <f>(Einzelauswertungen!AE7+Einzelauswertungen!AE8)/2</f>
        <v>6.0995370370370348E-4</v>
      </c>
      <c r="AG6" s="111"/>
      <c r="AH6" s="104"/>
      <c r="AI6" s="104"/>
      <c r="AJ6" s="104"/>
      <c r="AK6" s="204"/>
      <c r="AL6" s="206"/>
      <c r="AM6" s="207"/>
      <c r="AN6" s="207"/>
      <c r="AO6" s="207"/>
      <c r="AP6" s="207"/>
      <c r="AQ6" s="204"/>
      <c r="AR6" s="94"/>
      <c r="AS6" s="211">
        <f t="shared" ref="AS6:AS31" si="3">AVERAGE(AT6,AX6)</f>
        <v>2.2777777777777779E-3</v>
      </c>
      <c r="AT6" s="211">
        <f t="shared" ref="AT6:AT31" si="4">SUM(AU6:AW6)</f>
        <v>2.2418981481481482E-3</v>
      </c>
      <c r="AU6" s="211">
        <v>2.1458333333333334E-3</v>
      </c>
      <c r="AV6" s="211">
        <v>9.6064814814814816E-5</v>
      </c>
      <c r="AW6" s="211"/>
      <c r="AX6" s="211">
        <f t="shared" ref="AX6:AX30" si="5">SUM(AY6:BA6)</f>
        <v>2.3136574074074075E-3</v>
      </c>
      <c r="AY6" s="211">
        <v>2.1481481481481482E-3</v>
      </c>
      <c r="AZ6" s="211">
        <v>1.6550925925925926E-4</v>
      </c>
      <c r="BA6" s="211"/>
      <c r="BB6" s="31"/>
      <c r="BC6" s="31"/>
    </row>
    <row r="7" spans="1:56" x14ac:dyDescent="0.25">
      <c r="A7" s="128">
        <v>3</v>
      </c>
      <c r="B7" s="85" t="s">
        <v>95</v>
      </c>
      <c r="C7" s="85" t="s">
        <v>114</v>
      </c>
      <c r="D7" s="106">
        <v>4.449074074074074E-2</v>
      </c>
      <c r="E7" s="129">
        <f t="shared" ref="E7:E31" si="6">F7+X7</f>
        <v>4.437962962962963E-2</v>
      </c>
      <c r="F7" s="151">
        <f>SUM(H7:N7)</f>
        <v>3.7010416666666671E-2</v>
      </c>
      <c r="G7" s="88">
        <f t="shared" ref="G7:G31" si="7">F7/E7</f>
        <v>0.83395055288963083</v>
      </c>
      <c r="H7" s="129">
        <f>(Einzelauswertungen!G9+Einzelauswertungen!G10)/2</f>
        <v>7.3298611111111151E-3</v>
      </c>
      <c r="I7" s="129">
        <f>(Einzelauswertungen!H9+Einzelauswertungen!H10)/2</f>
        <v>1.7491898148148138E-2</v>
      </c>
      <c r="J7" s="129">
        <f>(Einzelauswertungen!I9+Einzelauswertungen!I10)/2</f>
        <v>7.5810185185185529E-4</v>
      </c>
      <c r="K7" s="129">
        <f>(Einzelauswertungen!J9+Einzelauswertungen!J10)/2</f>
        <v>7.9803240740740355E-4</v>
      </c>
      <c r="L7" s="129">
        <f>(Einzelauswertungen!K9+Einzelauswertungen!K10)/2</f>
        <v>2.7841435185185339E-3</v>
      </c>
      <c r="M7" s="129">
        <f>(Einzelauswertungen!L9+Einzelauswertungen!L10)/2</f>
        <v>3.5532407407407539E-4</v>
      </c>
      <c r="N7" s="129">
        <f t="shared" ref="N7:N31" si="8">SUM(O7:Q7)</f>
        <v>7.4930555555555497E-3</v>
      </c>
      <c r="O7" s="129">
        <f>(Einzelauswertungen!N9+Einzelauswertungen!N10)/2</f>
        <v>1.4664351851851852E-3</v>
      </c>
      <c r="P7" s="129">
        <f>(Einzelauswertungen!O9+Einzelauswertungen!O10)/2</f>
        <v>5.0787037037036938E-3</v>
      </c>
      <c r="Q7" s="129">
        <f>(Einzelauswertungen!P9+Einzelauswertungen!P10)/2</f>
        <v>9.4791666666667112E-4</v>
      </c>
      <c r="R7" s="129">
        <f>(Einzelauswertungen!Q9+Einzelauswertungen!Q10)/2</f>
        <v>1.3211805555555681E-3</v>
      </c>
      <c r="S7" s="129">
        <f t="shared" si="1"/>
        <v>0</v>
      </c>
      <c r="T7" s="129"/>
      <c r="U7" s="129"/>
      <c r="V7" s="129"/>
      <c r="W7" s="146">
        <f>(Einzelauswertungen!V9+Einzelauswertungen!V10)/2</f>
        <v>4.2714699074074075E-2</v>
      </c>
      <c r="X7" s="151">
        <f t="shared" ref="X7:X31" si="9">SUM(Z7:AD7)</f>
        <v>7.3692129629629594E-3</v>
      </c>
      <c r="Y7" s="88">
        <f t="shared" si="2"/>
        <v>0.1660494471103692</v>
      </c>
      <c r="Z7" s="129">
        <f>(Einzelauswertungen!Y9+Einzelauswertungen!Y10)/2</f>
        <v>5.2488425925925923E-4</v>
      </c>
      <c r="AA7" s="129">
        <f>(Einzelauswertungen!Z9+Einzelauswertungen!Z10)/2</f>
        <v>5.6828703703704E-4</v>
      </c>
      <c r="AB7" s="129">
        <f>(Einzelauswertungen!AA9+Einzelauswertungen!AA10)/2</f>
        <v>8.5069444444444483E-4</v>
      </c>
      <c r="AC7" s="129">
        <f>(Einzelauswertungen!AB9+Einzelauswertungen!AB10)/2</f>
        <v>1.938657407407405E-3</v>
      </c>
      <c r="AD7" s="129">
        <f t="shared" si="0"/>
        <v>3.4866898148148101E-3</v>
      </c>
      <c r="AE7" s="129">
        <f>(Einzelauswertungen!AD9+Einzelauswertungen!AD10)/2</f>
        <v>2.2193287037037017E-3</v>
      </c>
      <c r="AF7" s="108">
        <f>(Einzelauswertungen!AE9+Einzelauswertungen!AE10)/2</f>
        <v>1.2673611111111084E-3</v>
      </c>
      <c r="AG7" s="111"/>
      <c r="AH7" s="104"/>
      <c r="AI7" s="104"/>
      <c r="AJ7" s="104"/>
      <c r="AK7" s="204"/>
      <c r="AL7" s="206"/>
      <c r="AM7" s="207"/>
      <c r="AN7" s="207"/>
      <c r="AO7" s="207"/>
      <c r="AP7" s="207"/>
      <c r="AQ7" s="204"/>
      <c r="AR7" s="94"/>
      <c r="AS7" s="211">
        <f t="shared" si="3"/>
        <v>1.4664351851851852E-3</v>
      </c>
      <c r="AT7" s="211">
        <f t="shared" si="4"/>
        <v>1.4756944444444444E-3</v>
      </c>
      <c r="AU7" s="211">
        <v>1.4756944444444444E-3</v>
      </c>
      <c r="AV7" s="211"/>
      <c r="AW7" s="211"/>
      <c r="AX7" s="211">
        <f t="shared" si="5"/>
        <v>1.4571759259259258E-3</v>
      </c>
      <c r="AY7" s="211">
        <v>1.4571759259259258E-3</v>
      </c>
      <c r="AZ7" s="211"/>
      <c r="BA7" s="211"/>
      <c r="BB7" s="31"/>
      <c r="BC7" s="31"/>
    </row>
    <row r="8" spans="1:56" x14ac:dyDescent="0.25">
      <c r="A8" s="128">
        <v>4</v>
      </c>
      <c r="B8" s="85" t="s">
        <v>96</v>
      </c>
      <c r="C8" s="85" t="s">
        <v>114</v>
      </c>
      <c r="D8" s="106">
        <v>4.570833333333333E-2</v>
      </c>
      <c r="E8" s="129">
        <f t="shared" si="6"/>
        <v>4.5577546296296297E-2</v>
      </c>
      <c r="F8" s="151">
        <f t="shared" ref="F8:F31" si="10">SUM(H8:N8)</f>
        <v>3.6918402777777783E-2</v>
      </c>
      <c r="G8" s="88">
        <f t="shared" si="7"/>
        <v>0.8100129510652887</v>
      </c>
      <c r="H8" s="129">
        <f>(Einzelauswertungen!G11+Einzelauswertungen!G12)/2</f>
        <v>4.3333333333333314E-3</v>
      </c>
      <c r="I8" s="129">
        <f>(Einzelauswertungen!H11+Einzelauswertungen!H12)/2</f>
        <v>3.6898148148148142E-3</v>
      </c>
      <c r="J8" s="129">
        <f>(Einzelauswertungen!I11+Einzelauswertungen!I12)/2</f>
        <v>1.6844907407407406E-2</v>
      </c>
      <c r="K8" s="129">
        <f>(Einzelauswertungen!J11+Einzelauswertungen!J12)/2</f>
        <v>3.1111111111111114E-3</v>
      </c>
      <c r="L8" s="129">
        <f>(Einzelauswertungen!K11+Einzelauswertungen!K12)/2</f>
        <v>1.3929398148148165E-3</v>
      </c>
      <c r="M8" s="129">
        <f>(Einzelauswertungen!L11+Einzelauswertungen!L12)/2</f>
        <v>6.3483796296296812E-4</v>
      </c>
      <c r="N8" s="129">
        <f t="shared" si="8"/>
        <v>6.9114583333333328E-3</v>
      </c>
      <c r="O8" s="129">
        <f>(Einzelauswertungen!N11+Einzelauswertungen!N12)/2</f>
        <v>3.3055555555555546E-3</v>
      </c>
      <c r="P8" s="129">
        <f>(Einzelauswertungen!O11+Einzelauswertungen!O12)/2</f>
        <v>1.942708333333334E-3</v>
      </c>
      <c r="Q8" s="129">
        <f>(Einzelauswertungen!P11+Einzelauswertungen!P12)/2</f>
        <v>1.6631944444444435E-3</v>
      </c>
      <c r="R8" s="129">
        <f>(Einzelauswertungen!Q11+Einzelauswertungen!Q12)/2</f>
        <v>2.1660879629629634E-3</v>
      </c>
      <c r="S8" s="129">
        <f t="shared" si="1"/>
        <v>7.7453703703703747E-3</v>
      </c>
      <c r="T8" s="129">
        <f>(Einzelauswertungen!S11+Einzelauswertungen!S12)/2</f>
        <v>2.326967592592594E-3</v>
      </c>
      <c r="U8" s="129">
        <f>(Einzelauswertungen!T11+Einzelauswertungen!T12)/2</f>
        <v>3.4901620370370381E-3</v>
      </c>
      <c r="V8" s="129">
        <f>(Einzelauswertungen!U11+Einzelauswertungen!U12)/2</f>
        <v>1.9282407407407421E-3</v>
      </c>
      <c r="W8" s="146">
        <f>(Einzelauswertungen!V11+Einzelauswertungen!V12)/2</f>
        <v>4.2256944444444444E-2</v>
      </c>
      <c r="X8" s="151">
        <f t="shared" si="9"/>
        <v>8.6591435185185139E-3</v>
      </c>
      <c r="Y8" s="88">
        <f t="shared" si="2"/>
        <v>0.1899870489347113</v>
      </c>
      <c r="Z8" s="129">
        <f>(Einzelauswertungen!Y11+Einzelauswertungen!Y12)/2</f>
        <v>1.2297453703703702E-3</v>
      </c>
      <c r="AA8" s="129">
        <f>(Einzelauswertungen!Z11+Einzelauswertungen!Z12)/2</f>
        <v>4.1493055555555706E-4</v>
      </c>
      <c r="AB8" s="129">
        <f>(Einzelauswertungen!AA11+Einzelauswertungen!AA12)/2</f>
        <v>3.2013888888888856E-3</v>
      </c>
      <c r="AC8" s="129">
        <f>(Einzelauswertungen!AB11+Einzelauswertungen!AB12)/2</f>
        <v>1.2048611111111075E-3</v>
      </c>
      <c r="AD8" s="129">
        <f t="shared" si="0"/>
        <v>2.6082175925925947E-3</v>
      </c>
      <c r="AE8" s="129">
        <f>(Einzelauswertungen!AD11+Einzelauswertungen!AD12)/2</f>
        <v>1.0844907407407409E-3</v>
      </c>
      <c r="AF8" s="108">
        <f>(Einzelauswertungen!AE11+Einzelauswertungen!AE12)/2</f>
        <v>1.5237268518518538E-3</v>
      </c>
      <c r="AG8" s="111">
        <f>(Einzelauswertungen!AF11+Einzelauswertungen!AF12)/2</f>
        <v>1</v>
      </c>
      <c r="AH8" s="104">
        <f>(Einzelauswertungen!AG11+Einzelauswertungen!AG12)/2</f>
        <v>1</v>
      </c>
      <c r="AI8" s="104">
        <f>(Einzelauswertungen!AH11+Einzelauswertungen!AH12)/2</f>
        <v>1</v>
      </c>
      <c r="AJ8" s="104"/>
      <c r="AK8" s="204"/>
      <c r="AL8" s="206"/>
      <c r="AM8" s="207"/>
      <c r="AN8" s="207"/>
      <c r="AO8" s="207"/>
      <c r="AP8" s="207"/>
      <c r="AQ8" s="204"/>
      <c r="AR8" s="94"/>
      <c r="AS8" s="211">
        <f t="shared" si="3"/>
        <v>3.0057870370370373E-3</v>
      </c>
      <c r="AT8" s="211">
        <f t="shared" si="4"/>
        <v>3.0208333333333337E-3</v>
      </c>
      <c r="AU8" s="211">
        <v>1.7245370370370372E-3</v>
      </c>
      <c r="AV8" s="211">
        <v>1.2962962962962963E-3</v>
      </c>
      <c r="AW8" s="211"/>
      <c r="AX8" s="211">
        <f t="shared" si="5"/>
        <v>2.9907407407407409E-3</v>
      </c>
      <c r="AY8" s="211">
        <v>1.2534722222222222E-3</v>
      </c>
      <c r="AZ8" s="211">
        <v>1.7372685185185188E-3</v>
      </c>
      <c r="BA8" s="211"/>
      <c r="BB8" s="31"/>
      <c r="BC8" s="31"/>
    </row>
    <row r="9" spans="1:56" x14ac:dyDescent="0.25">
      <c r="A9" s="128">
        <v>5</v>
      </c>
      <c r="B9" s="85" t="s">
        <v>95</v>
      </c>
      <c r="C9" s="85" t="s">
        <v>114</v>
      </c>
      <c r="D9" s="106">
        <v>3.3265046296296293E-2</v>
      </c>
      <c r="E9" s="129">
        <f t="shared" si="6"/>
        <v>3.3215277777777774E-2</v>
      </c>
      <c r="F9" s="151">
        <f t="shared" si="10"/>
        <v>2.6006365740740736E-2</v>
      </c>
      <c r="G9" s="88">
        <f t="shared" si="7"/>
        <v>0.78296396961460724</v>
      </c>
      <c r="H9" s="129">
        <f>(Einzelauswertungen!G13+Einzelauswertungen!G14)/2</f>
        <v>2.2685185185185256E-3</v>
      </c>
      <c r="I9" s="129">
        <f>(Einzelauswertungen!H13+Einzelauswertungen!H14)/2</f>
        <v>1.534953703703703E-2</v>
      </c>
      <c r="J9" s="129">
        <f>(Einzelauswertungen!I13+Einzelauswertungen!I14)/2</f>
        <v>2.6099537037037324E-4</v>
      </c>
      <c r="K9" s="129">
        <f>(Einzelauswertungen!J13+Einzelauswertungen!J14)/2</f>
        <v>2.847222222222218E-4</v>
      </c>
      <c r="L9" s="129">
        <f>(Einzelauswertungen!K13+Einzelauswertungen!K14)/2</f>
        <v>5.6278935185185208E-3</v>
      </c>
      <c r="M9" s="129">
        <f>(Einzelauswertungen!L13+Einzelauswertungen!L14)/2</f>
        <v>3.3738425925925949E-4</v>
      </c>
      <c r="N9" s="129">
        <f t="shared" si="8"/>
        <v>1.8773148148148074E-3</v>
      </c>
      <c r="O9" s="129">
        <f>(Einzelauswertungen!N13+Einzelauswertungen!N14)/2</f>
        <v>1.0341435185185141E-3</v>
      </c>
      <c r="P9" s="129">
        <f>(Einzelauswertungen!O13+Einzelauswertungen!O14)/2</f>
        <v>8.4317129629629325E-4</v>
      </c>
      <c r="Q9" s="129"/>
      <c r="R9" s="129">
        <f>(Einzelauswertungen!Q13+Einzelauswertungen!Q14)/2</f>
        <v>2.2193287037037025E-3</v>
      </c>
      <c r="S9" s="129">
        <f t="shared" si="1"/>
        <v>5.694444444444436E-4</v>
      </c>
      <c r="T9" s="129"/>
      <c r="U9" s="129">
        <f>(Einzelauswertungen!T13+Einzelauswertungen!T14)/2</f>
        <v>2.847222222222218E-4</v>
      </c>
      <c r="V9" s="129">
        <f>(Einzelauswertungen!U13+Einzelauswertungen!U14)/2</f>
        <v>2.847222222222218E-4</v>
      </c>
      <c r="W9" s="146">
        <f>(Einzelauswertungen!V13+Einzelauswertungen!V14)/2</f>
        <v>3.220949074074074E-2</v>
      </c>
      <c r="X9" s="151">
        <f t="shared" si="9"/>
        <v>7.2089120370370406E-3</v>
      </c>
      <c r="Y9" s="88">
        <f t="shared" si="2"/>
        <v>0.21703603038539285</v>
      </c>
      <c r="Z9" s="129"/>
      <c r="AA9" s="129">
        <f>(Einzelauswertungen!Z13+Einzelauswertungen!Z14)/2</f>
        <v>1.4710648148148087E-3</v>
      </c>
      <c r="AB9" s="129">
        <f>(Einzelauswertungen!AA13+Einzelauswertungen!AA14)/2</f>
        <v>3.7065972222222244E-3</v>
      </c>
      <c r="AC9" s="129">
        <f>(Einzelauswertungen!AB13+Einzelauswertungen!AB14)/2</f>
        <v>1.3622685185185239E-3</v>
      </c>
      <c r="AD9" s="129">
        <f t="shared" si="0"/>
        <v>6.6898148148148372E-4</v>
      </c>
      <c r="AE9" s="129">
        <f>(Einzelauswertungen!AD13+Einzelauswertungen!AD14)/2</f>
        <v>5.7233796296296351E-4</v>
      </c>
      <c r="AF9" s="108">
        <f>(Einzelauswertungen!AE13+Einzelauswertungen!AE14)/2</f>
        <v>9.6643518518520211E-5</v>
      </c>
      <c r="AG9" s="111"/>
      <c r="AH9" s="104"/>
      <c r="AI9" s="104"/>
      <c r="AJ9" s="104"/>
      <c r="AK9" s="204"/>
      <c r="AL9" s="206"/>
      <c r="AM9" s="207">
        <f>(Einzelauswertungen!AL13+Einzelauswertungen!AL14)/2</f>
        <v>1</v>
      </c>
      <c r="AN9" s="207">
        <f>(Einzelauswertungen!AM13+Einzelauswertungen!AM14)/2</f>
        <v>2</v>
      </c>
      <c r="AO9" s="207"/>
      <c r="AP9" s="207"/>
      <c r="AQ9" s="204"/>
      <c r="AR9" s="94"/>
      <c r="AS9" s="211">
        <f t="shared" si="3"/>
        <v>1.0341435185185184E-3</v>
      </c>
      <c r="AT9" s="211">
        <f t="shared" si="4"/>
        <v>1.0277777777777778E-3</v>
      </c>
      <c r="AU9" s="211">
        <v>1.0277777777777778E-3</v>
      </c>
      <c r="AV9" s="211"/>
      <c r="AW9" s="211"/>
      <c r="AX9" s="211">
        <f t="shared" si="5"/>
        <v>1.0405092592592593E-3</v>
      </c>
      <c r="AY9" s="211">
        <v>1.0405092592592593E-3</v>
      </c>
      <c r="AZ9" s="211"/>
      <c r="BA9" s="211"/>
      <c r="BB9" s="31"/>
      <c r="BC9" s="31"/>
    </row>
    <row r="10" spans="1:56" x14ac:dyDescent="0.25">
      <c r="A10" s="128">
        <v>6</v>
      </c>
      <c r="B10" s="85" t="s">
        <v>95</v>
      </c>
      <c r="C10" s="85" t="s">
        <v>114</v>
      </c>
      <c r="D10" s="106">
        <v>4.7179398148148144E-2</v>
      </c>
      <c r="E10" s="129">
        <f t="shared" si="6"/>
        <v>4.711226851851856E-2</v>
      </c>
      <c r="F10" s="151">
        <f t="shared" si="10"/>
        <v>3.537384259259263E-2</v>
      </c>
      <c r="G10" s="88">
        <f t="shared" si="7"/>
        <v>0.75084141997297638</v>
      </c>
      <c r="H10" s="129">
        <f>(Einzelauswertungen!G15+Einzelauswertungen!G16)/2</f>
        <v>4.8211805555555508E-3</v>
      </c>
      <c r="I10" s="129">
        <f>(Einzelauswertungen!H15+Einzelauswertungen!H16)/2</f>
        <v>1.5666087962962975E-2</v>
      </c>
      <c r="J10" s="129">
        <f>(Einzelauswertungen!I15+Einzelauswertungen!I16)/2</f>
        <v>1.1956018518518518E-3</v>
      </c>
      <c r="K10" s="129">
        <f>(Einzelauswertungen!J15+Einzelauswertungen!J16)/2</f>
        <v>9.9016203703703831E-4</v>
      </c>
      <c r="L10" s="129">
        <f>(Einzelauswertungen!K15+Einzelauswertungen!K16)/2</f>
        <v>4.6822916666667044E-3</v>
      </c>
      <c r="M10" s="129">
        <f>(Einzelauswertungen!L15+Einzelauswertungen!L16)/2</f>
        <v>2.4936342592592493E-3</v>
      </c>
      <c r="N10" s="129">
        <f t="shared" si="8"/>
        <v>5.5248842592592572E-3</v>
      </c>
      <c r="O10" s="129">
        <f>(Einzelauswertungen!N15+Einzelauswertungen!N16)/2</f>
        <v>1.6718749999999998E-3</v>
      </c>
      <c r="P10" s="129">
        <f>(Einzelauswertungen!O15+Einzelauswertungen!O16)/2</f>
        <v>3.3865740740740705E-3</v>
      </c>
      <c r="Q10" s="129">
        <f>(Einzelauswertungen!P15+Einzelauswertungen!P16)/2</f>
        <v>4.6643518518518692E-4</v>
      </c>
      <c r="R10" s="129">
        <f>(Einzelauswertungen!Q15+Einzelauswertungen!Q16)/2</f>
        <v>2.344907407407401E-3</v>
      </c>
      <c r="S10" s="129">
        <f t="shared" si="1"/>
        <v>7.7430555555555759E-4</v>
      </c>
      <c r="T10" s="129"/>
      <c r="U10" s="129"/>
      <c r="V10" s="129">
        <f>(Einzelauswertungen!U15+Einzelauswertungen!U16)/2</f>
        <v>7.7430555555555759E-4</v>
      </c>
      <c r="W10" s="146">
        <f>(Einzelauswertungen!V15+Einzelauswertungen!V16)/2</f>
        <v>4.5218750000000002E-2</v>
      </c>
      <c r="X10" s="151">
        <f t="shared" si="9"/>
        <v>1.173842592592593E-2</v>
      </c>
      <c r="Y10" s="88">
        <f t="shared" si="2"/>
        <v>0.24915858002702357</v>
      </c>
      <c r="Z10" s="129">
        <f>(Einzelauswertungen!Y15+Einzelauswertungen!Y16)/2</f>
        <v>7.8935185185185011E-4</v>
      </c>
      <c r="AA10" s="129">
        <f>(Einzelauswertungen!Z15+Einzelauswertungen!Z16)/2</f>
        <v>5.6099537037037055E-3</v>
      </c>
      <c r="AB10" s="129">
        <f>(Einzelauswertungen!AA15+Einzelauswertungen!AA16)/2</f>
        <v>1.6898148148148161E-3</v>
      </c>
      <c r="AC10" s="129">
        <f>(Einzelauswertungen!AB15+Einzelauswertungen!AB16)/2</f>
        <v>1.3865740740740809E-3</v>
      </c>
      <c r="AD10" s="129">
        <f t="shared" si="0"/>
        <v>2.2627314814814758E-3</v>
      </c>
      <c r="AE10" s="129">
        <f>(Einzelauswertungen!AD15+Einzelauswertungen!AD16)/2</f>
        <v>8.3854166666666365E-4</v>
      </c>
      <c r="AF10" s="108">
        <f>(Einzelauswertungen!AE15+Einzelauswertungen!AE16)/2</f>
        <v>1.4241898148148124E-3</v>
      </c>
      <c r="AG10" s="113"/>
      <c r="AH10" s="114"/>
      <c r="AI10" s="114"/>
      <c r="AJ10" s="114"/>
      <c r="AK10" s="204"/>
      <c r="AL10" s="206"/>
      <c r="AM10" s="207">
        <f>(Einzelauswertungen!AL15+Einzelauswertungen!AL16)/2</f>
        <v>1</v>
      </c>
      <c r="AN10" s="207"/>
      <c r="AO10" s="207"/>
      <c r="AP10" s="207">
        <f>(Einzelauswertungen!AO15+Einzelauswertungen!AO16)/2</f>
        <v>1</v>
      </c>
      <c r="AQ10" s="204">
        <f>(Einzelauswertungen!AP15+Einzelauswertungen!AP16)/2</f>
        <v>4</v>
      </c>
      <c r="AR10" s="94"/>
      <c r="AS10" s="211">
        <f t="shared" si="3"/>
        <v>1.6718750000000002E-3</v>
      </c>
      <c r="AT10" s="211">
        <f t="shared" si="4"/>
        <v>1.6620370370370372E-3</v>
      </c>
      <c r="AU10" s="211">
        <v>1.6620370370370372E-3</v>
      </c>
      <c r="AV10" s="211"/>
      <c r="AW10" s="211"/>
      <c r="AX10" s="211">
        <f t="shared" si="5"/>
        <v>1.681712962962963E-3</v>
      </c>
      <c r="AY10" s="211">
        <v>1.681712962962963E-3</v>
      </c>
      <c r="AZ10" s="211"/>
      <c r="BA10" s="211"/>
      <c r="BB10" s="31"/>
      <c r="BC10" s="31"/>
    </row>
    <row r="11" spans="1:56" x14ac:dyDescent="0.25">
      <c r="A11" s="128">
        <v>7</v>
      </c>
      <c r="B11" s="85" t="s">
        <v>96</v>
      </c>
      <c r="C11" s="85" t="s">
        <v>114</v>
      </c>
      <c r="D11" s="106">
        <v>4.7946759259259258E-2</v>
      </c>
      <c r="E11" s="129">
        <f t="shared" si="6"/>
        <v>4.7910300925925894E-2</v>
      </c>
      <c r="F11" s="151">
        <f t="shared" si="10"/>
        <v>3.1601273148148132E-2</v>
      </c>
      <c r="G11" s="88">
        <f t="shared" si="7"/>
        <v>0.65959245793523302</v>
      </c>
      <c r="H11" s="129">
        <f>(Einzelauswertungen!G17+Einzelauswertungen!G18)/2</f>
        <v>6.6116898148148133E-3</v>
      </c>
      <c r="I11" s="129">
        <f>(Einzelauswertungen!H17+Einzelauswertungen!H18)/2</f>
        <v>4.8090277777777749E-3</v>
      </c>
      <c r="J11" s="129">
        <f>(Einzelauswertungen!I17+Einzelauswertungen!I18)/2</f>
        <v>1.1715277777777772E-2</v>
      </c>
      <c r="K11" s="129">
        <f>(Einzelauswertungen!J17+Einzelauswertungen!J18)/2</f>
        <v>1.6064814814814761E-3</v>
      </c>
      <c r="L11" s="129">
        <f>(Einzelauswertungen!K17+Einzelauswertungen!K18)/2</f>
        <v>1.2413194444444422E-3</v>
      </c>
      <c r="M11" s="129">
        <f>(Einzelauswertungen!L17+Einzelauswertungen!L18)/2</f>
        <v>1.1689814814814896E-4</v>
      </c>
      <c r="N11" s="129">
        <f t="shared" si="8"/>
        <v>5.5005787037037046E-3</v>
      </c>
      <c r="O11" s="129">
        <f>(Einzelauswertungen!N17+Einzelauswertungen!N18)/2</f>
        <v>3.7447916666666732E-3</v>
      </c>
      <c r="P11" s="129">
        <f>(Einzelauswertungen!O17+Einzelauswertungen!O18)/2</f>
        <v>2.6678240740740742E-4</v>
      </c>
      <c r="Q11" s="129">
        <f>(Einzelauswertungen!P17+Einzelauswertungen!P18)/2</f>
        <v>1.489004629629624E-3</v>
      </c>
      <c r="R11" s="129">
        <f>(Einzelauswertungen!Q17+Einzelauswertungen!Q18)/2</f>
        <v>2.9571759259258788E-4</v>
      </c>
      <c r="S11" s="129">
        <f t="shared" si="1"/>
        <v>2.0769675925925903E-3</v>
      </c>
      <c r="T11" s="129"/>
      <c r="U11" s="129">
        <f>(Einzelauswertungen!T17+Einzelauswertungen!T18)/2</f>
        <v>4.9537037037036998E-4</v>
      </c>
      <c r="V11" s="129">
        <f>(Einzelauswertungen!U17+Einzelauswertungen!U18)/2</f>
        <v>1.5815972222222204E-3</v>
      </c>
      <c r="W11" s="146">
        <f>(Einzelauswertungen!V17+Einzelauswertungen!V18)/2</f>
        <v>4.2480324074074073E-2</v>
      </c>
      <c r="X11" s="151">
        <f t="shared" si="9"/>
        <v>1.6309027777777759E-2</v>
      </c>
      <c r="Y11" s="88">
        <f t="shared" si="2"/>
        <v>0.34040754206476687</v>
      </c>
      <c r="Z11" s="129">
        <f>(Einzelauswertungen!Y17+Einzelauswertungen!Y18)/2</f>
        <v>4.7569444444444005E-4</v>
      </c>
      <c r="AA11" s="129">
        <f>(Einzelauswertungen!Z17+Einzelauswertungen!Z18)/2</f>
        <v>1.2401620370370327E-3</v>
      </c>
      <c r="AB11" s="129">
        <f>(Einzelauswertungen!AA17+Einzelauswertungen!AA18)/2</f>
        <v>5.906249999999981E-3</v>
      </c>
      <c r="AC11" s="129">
        <f>(Einzelauswertungen!AB17+Einzelauswertungen!AB18)/2</f>
        <v>2.030092592592592E-3</v>
      </c>
      <c r="AD11" s="129">
        <f t="shared" si="0"/>
        <v>6.6568287037037125E-3</v>
      </c>
      <c r="AE11" s="129">
        <f>(Einzelauswertungen!AD17+Einzelauswertungen!AD18)/2</f>
        <v>1.8171296296296434E-3</v>
      </c>
      <c r="AF11" s="108">
        <f>(Einzelauswertungen!AE17+Einzelauswertungen!AE18)/2</f>
        <v>4.8396990740740692E-3</v>
      </c>
      <c r="AG11" s="111"/>
      <c r="AH11" s="104"/>
      <c r="AI11" s="104">
        <f>(Einzelauswertungen!AH17+Einzelauswertungen!AH18)/2</f>
        <v>1</v>
      </c>
      <c r="AJ11" s="104"/>
      <c r="AK11" s="204"/>
      <c r="AL11" s="206"/>
      <c r="AM11" s="207"/>
      <c r="AN11" s="207"/>
      <c r="AO11" s="207"/>
      <c r="AP11" s="207"/>
      <c r="AQ11" s="204"/>
      <c r="AR11" s="94"/>
      <c r="AS11" s="211">
        <f t="shared" si="3"/>
        <v>2.2268518518518523E-3</v>
      </c>
      <c r="AT11" s="211">
        <f t="shared" si="4"/>
        <v>2.1712962962962966E-3</v>
      </c>
      <c r="AU11" s="211">
        <v>1.0300925925925927E-4</v>
      </c>
      <c r="AV11" s="211">
        <v>5.3240740740740737E-5</v>
      </c>
      <c r="AW11" s="211">
        <v>2.0150462962962965E-3</v>
      </c>
      <c r="AX11" s="211">
        <f t="shared" si="5"/>
        <v>2.2824074074074075E-3</v>
      </c>
      <c r="AY11" s="211">
        <v>5.3240740740740737E-5</v>
      </c>
      <c r="AZ11" s="211">
        <v>1.1574074074074073E-4</v>
      </c>
      <c r="BA11" s="211">
        <v>2.1134259259259261E-3</v>
      </c>
      <c r="BB11" s="31"/>
      <c r="BC11" s="31"/>
    </row>
    <row r="12" spans="1:56" x14ac:dyDescent="0.25">
      <c r="A12" s="128">
        <v>8</v>
      </c>
      <c r="B12" s="85" t="s">
        <v>96</v>
      </c>
      <c r="C12" s="85" t="s">
        <v>115</v>
      </c>
      <c r="D12" s="106">
        <v>4.8168981481481486E-2</v>
      </c>
      <c r="E12" s="129">
        <f t="shared" si="6"/>
        <v>4.7636574074074088E-2</v>
      </c>
      <c r="F12" s="151">
        <f t="shared" si="10"/>
        <v>3.42546296296296E-2</v>
      </c>
      <c r="G12" s="88">
        <f t="shared" si="7"/>
        <v>0.71908255989115033</v>
      </c>
      <c r="H12" s="129">
        <v>8.1828703703703404E-4</v>
      </c>
      <c r="I12" s="129">
        <v>6.0034722222222225E-3</v>
      </c>
      <c r="J12" s="129">
        <v>1.3931712962962934E-2</v>
      </c>
      <c r="K12" s="129">
        <v>9.4560185185184331E-4</v>
      </c>
      <c r="L12" s="129">
        <v>8.5844907407407415E-3</v>
      </c>
      <c r="M12" s="129">
        <v>6.9328703703704087E-4</v>
      </c>
      <c r="N12" s="129">
        <f t="shared" si="8"/>
        <v>3.2777777777777822E-3</v>
      </c>
      <c r="O12" s="129">
        <v>1.8437500000000051E-3</v>
      </c>
      <c r="P12" s="129">
        <v>4.4675925925925092E-4</v>
      </c>
      <c r="Q12" s="129">
        <v>9.8726851851852621E-4</v>
      </c>
      <c r="R12" s="129">
        <v>2.3240740740740617E-3</v>
      </c>
      <c r="S12" s="129">
        <f t="shared" si="1"/>
        <v>4.497685185185181E-3</v>
      </c>
      <c r="T12" s="129"/>
      <c r="U12" s="129">
        <v>6.7476851851851899E-4</v>
      </c>
      <c r="V12" s="129">
        <v>3.822916666666662E-3</v>
      </c>
      <c r="W12" s="147" t="s">
        <v>84</v>
      </c>
      <c r="X12" s="151">
        <f t="shared" si="9"/>
        <v>1.3381944444444488E-2</v>
      </c>
      <c r="Y12" s="88">
        <f t="shared" si="2"/>
        <v>0.28091744010884967</v>
      </c>
      <c r="Z12" s="129">
        <v>7.3726851851852598E-4</v>
      </c>
      <c r="AA12" s="129">
        <v>2.7997685185185504E-3</v>
      </c>
      <c r="AB12" s="129">
        <v>6.0879629629629478E-4</v>
      </c>
      <c r="AC12" s="129">
        <v>1.61111111111111E-3</v>
      </c>
      <c r="AD12" s="129">
        <f t="shared" si="0"/>
        <v>7.6250000000000068E-3</v>
      </c>
      <c r="AE12" s="129">
        <v>2.0578703703703766E-3</v>
      </c>
      <c r="AF12" s="108">
        <v>5.5671296296296302E-3</v>
      </c>
      <c r="AG12" s="111"/>
      <c r="AH12" s="104"/>
      <c r="AI12" s="104"/>
      <c r="AJ12" s="104">
        <v>1</v>
      </c>
      <c r="AK12" s="204">
        <v>1</v>
      </c>
      <c r="AL12" s="206"/>
      <c r="AM12" s="207"/>
      <c r="AN12" s="207"/>
      <c r="AO12" s="207"/>
      <c r="AP12" s="207"/>
      <c r="AQ12" s="204"/>
      <c r="AR12" s="94"/>
      <c r="AS12" s="211">
        <f t="shared" si="3"/>
        <v>1.8437499999999999E-3</v>
      </c>
      <c r="AT12" s="211"/>
      <c r="AU12" s="211"/>
      <c r="AV12" s="211"/>
      <c r="AW12" s="211"/>
      <c r="AX12" s="211">
        <f t="shared" si="5"/>
        <v>1.8437499999999999E-3</v>
      </c>
      <c r="AY12" s="211">
        <v>1.8437499999999999E-3</v>
      </c>
      <c r="AZ12" s="211"/>
      <c r="BA12" s="211"/>
      <c r="BB12" s="31"/>
      <c r="BC12" s="31"/>
    </row>
    <row r="13" spans="1:56" x14ac:dyDescent="0.25">
      <c r="A13" s="128">
        <v>9</v>
      </c>
      <c r="B13" s="85" t="s">
        <v>95</v>
      </c>
      <c r="C13" s="85" t="s">
        <v>114</v>
      </c>
      <c r="D13" s="106">
        <v>4.2297453703703698E-2</v>
      </c>
      <c r="E13" s="129">
        <f t="shared" si="6"/>
        <v>4.2237847222222222E-2</v>
      </c>
      <c r="F13" s="151">
        <f t="shared" si="10"/>
        <v>3.0618055555555562E-2</v>
      </c>
      <c r="G13" s="88">
        <f t="shared" si="7"/>
        <v>0.72489621439434437</v>
      </c>
      <c r="H13" s="129">
        <f>(Einzelauswertungen!G19+Einzelauswertungen!G20)/2</f>
        <v>6.1655092592592699E-3</v>
      </c>
      <c r="I13" s="129">
        <f>(Einzelauswertungen!H19+Einzelauswertungen!H20)/2</f>
        <v>1.4957754629629619E-2</v>
      </c>
      <c r="J13" s="129">
        <f>(Einzelauswertungen!I19+Einzelauswertungen!I20)/2</f>
        <v>2.6643518518518474E-3</v>
      </c>
      <c r="K13" s="129"/>
      <c r="L13" s="129">
        <f>(Einzelauswertungen!K19+Einzelauswertungen!K20)/2</f>
        <v>1.2673611111111201E-3</v>
      </c>
      <c r="M13" s="129">
        <f>(Einzelauswertungen!L19+Einzelauswertungen!L20)/2</f>
        <v>7.8645833333333909E-4</v>
      </c>
      <c r="N13" s="129">
        <f t="shared" si="8"/>
        <v>4.7766203703703608E-3</v>
      </c>
      <c r="O13" s="129">
        <f>(Einzelauswertungen!N19+Einzelauswertungen!N20)/2</f>
        <v>9.7453703703703765E-4</v>
      </c>
      <c r="P13" s="129">
        <f>(Einzelauswertungen!O19+Einzelauswertungen!O20)/2</f>
        <v>3.5787037037036942E-3</v>
      </c>
      <c r="Q13" s="129">
        <f>(Einzelauswertungen!P19+Einzelauswertungen!P20)/2</f>
        <v>2.2337962962962893E-4</v>
      </c>
      <c r="R13" s="129">
        <f>(Einzelauswertungen!Q19+Einzelauswertungen!Q20)/2</f>
        <v>3.620949074074075E-3</v>
      </c>
      <c r="S13" s="129">
        <f t="shared" si="1"/>
        <v>0</v>
      </c>
      <c r="T13" s="129"/>
      <c r="U13" s="129"/>
      <c r="V13" s="129"/>
      <c r="W13" s="146">
        <f>(Einzelauswertungen!V19+Einzelauswertungen!V20)/2</f>
        <v>4.1181134259259261E-2</v>
      </c>
      <c r="X13" s="151">
        <f t="shared" si="9"/>
        <v>1.161979166666666E-2</v>
      </c>
      <c r="Y13" s="88">
        <f t="shared" si="2"/>
        <v>0.27510378560565563</v>
      </c>
      <c r="Z13" s="129">
        <f>(Einzelauswertungen!Y19+Einzelauswertungen!Y20)/2</f>
        <v>5.3472222222222116E-4</v>
      </c>
      <c r="AA13" s="129">
        <f>(Einzelauswertungen!Z19+Einzelauswertungen!Z20)/2</f>
        <v>2.0850694444444376E-3</v>
      </c>
      <c r="AB13" s="129">
        <f>(Einzelauswertungen!AA19+Einzelauswertungen!AA20)/2</f>
        <v>4.7934027777777792E-3</v>
      </c>
      <c r="AC13" s="129">
        <f>(Einzelauswertungen!AB19+Einzelauswertungen!AB20)/2</f>
        <v>1.3373842592592619E-3</v>
      </c>
      <c r="AD13" s="129">
        <f t="shared" si="0"/>
        <v>2.8692129629629606E-3</v>
      </c>
      <c r="AE13" s="129">
        <f>(Einzelauswertungen!AD19+Einzelauswertungen!AD20)/2</f>
        <v>4.7222222222222099E-4</v>
      </c>
      <c r="AF13" s="108">
        <f>(Einzelauswertungen!AE19+Einzelauswertungen!AE20)/2</f>
        <v>2.3969907407407395E-3</v>
      </c>
      <c r="AG13" s="111"/>
      <c r="AH13" s="104"/>
      <c r="AI13" s="104"/>
      <c r="AJ13" s="104"/>
      <c r="AK13" s="204"/>
      <c r="AL13" s="206"/>
      <c r="AM13" s="207"/>
      <c r="AN13" s="207">
        <f>(Einzelauswertungen!AM19+Einzelauswertungen!AM20)/2</f>
        <v>1</v>
      </c>
      <c r="AO13" s="207"/>
      <c r="AP13" s="207"/>
      <c r="AQ13" s="204"/>
      <c r="AR13" s="94"/>
      <c r="AS13" s="211">
        <f t="shared" si="3"/>
        <v>9.74537037037037E-4</v>
      </c>
      <c r="AT13" s="211">
        <f t="shared" si="4"/>
        <v>9.9421296296296302E-4</v>
      </c>
      <c r="AU13" s="211">
        <v>9.9421296296296302E-4</v>
      </c>
      <c r="AV13" s="211"/>
      <c r="AW13" s="211"/>
      <c r="AX13" s="211">
        <f t="shared" si="5"/>
        <v>9.5486111111111108E-4</v>
      </c>
      <c r="AY13" s="211">
        <v>9.5486111111111108E-4</v>
      </c>
      <c r="AZ13" s="211"/>
      <c r="BA13" s="211"/>
      <c r="BB13" s="31"/>
      <c r="BC13" s="31"/>
    </row>
    <row r="14" spans="1:56" x14ac:dyDescent="0.25">
      <c r="A14" s="128">
        <v>10</v>
      </c>
      <c r="B14" s="85" t="s">
        <v>95</v>
      </c>
      <c r="C14" s="85" t="s">
        <v>114</v>
      </c>
      <c r="D14" s="106">
        <v>5.5574074074074074E-2</v>
      </c>
      <c r="E14" s="129">
        <f t="shared" si="6"/>
        <v>5.5431712962962947E-2</v>
      </c>
      <c r="F14" s="151">
        <f t="shared" si="10"/>
        <v>3.6528935185185178E-2</v>
      </c>
      <c r="G14" s="88">
        <f t="shared" si="7"/>
        <v>0.65898983149938406</v>
      </c>
      <c r="H14" s="129">
        <f>(Einzelauswertungen!G21+Einzelauswertungen!G22)/2</f>
        <v>1.0284143518518519E-2</v>
      </c>
      <c r="I14" s="129">
        <f>(Einzelauswertungen!H21+Einzelauswertungen!H22)/2</f>
        <v>1.1270254629629634E-2</v>
      </c>
      <c r="J14" s="129"/>
      <c r="K14" s="129">
        <f>(Einzelauswertungen!J21+Einzelauswertungen!J22)/2</f>
        <v>1.1226851851851632E-4</v>
      </c>
      <c r="L14" s="129">
        <f>(Einzelauswertungen!K21+Einzelauswertungen!K22)/2</f>
        <v>4.0341435185185194E-3</v>
      </c>
      <c r="M14" s="129">
        <f>(Einzelauswertungen!L21+Einzelauswertungen!L22)/2</f>
        <v>1.5677083333333263E-3</v>
      </c>
      <c r="N14" s="129">
        <f t="shared" si="8"/>
        <v>9.2604166666666651E-3</v>
      </c>
      <c r="O14" s="129">
        <f>(Einzelauswertungen!N21+Einzelauswertungen!N22)/2</f>
        <v>2.6747685185185112E-3</v>
      </c>
      <c r="P14" s="129">
        <f>(Einzelauswertungen!O21+Einzelauswertungen!O22)/2</f>
        <v>4.1423611111111071E-3</v>
      </c>
      <c r="Q14" s="129">
        <f>(Einzelauswertungen!P21+Einzelauswertungen!P22)/2</f>
        <v>2.4432870370370463E-3</v>
      </c>
      <c r="R14" s="129">
        <f>(Einzelauswertungen!Q21+Einzelauswertungen!Q22)/2</f>
        <v>3.3460648148148156E-3</v>
      </c>
      <c r="S14" s="129">
        <f t="shared" si="1"/>
        <v>1.1226851851851632E-4</v>
      </c>
      <c r="T14" s="129"/>
      <c r="U14" s="129"/>
      <c r="V14" s="129">
        <f>(Einzelauswertungen!U21+Einzelauswertungen!U22)/2</f>
        <v>1.1226851851851632E-4</v>
      </c>
      <c r="W14" s="146">
        <f>(Einzelauswertungen!V21+Einzelauswertungen!V22)/2</f>
        <v>5.3278356481481486E-2</v>
      </c>
      <c r="X14" s="151">
        <f t="shared" si="9"/>
        <v>1.8902777777777768E-2</v>
      </c>
      <c r="Y14" s="88">
        <f t="shared" si="2"/>
        <v>0.34101016850061588</v>
      </c>
      <c r="Z14" s="129">
        <f>(Einzelauswertungen!Y21+Einzelauswertungen!Y22)/2</f>
        <v>6.261574074074034E-4</v>
      </c>
      <c r="AA14" s="129">
        <f>(Einzelauswertungen!Z21+Einzelauswertungen!Z22)/2</f>
        <v>2.4953703703703761E-3</v>
      </c>
      <c r="AB14" s="129">
        <f>(Einzelauswertungen!AA21+Einzelauswertungen!AA22)/2</f>
        <v>6.2204861111111107E-3</v>
      </c>
      <c r="AC14" s="129">
        <f>(Einzelauswertungen!AB21+Einzelauswertungen!AB22)/2</f>
        <v>3.0133101851851796E-3</v>
      </c>
      <c r="AD14" s="129">
        <f t="shared" si="0"/>
        <v>6.5474537037036977E-3</v>
      </c>
      <c r="AE14" s="129">
        <f>(Einzelauswertungen!AD21+Einzelauswertungen!AD22)/2</f>
        <v>2.5028935185185158E-3</v>
      </c>
      <c r="AF14" s="129">
        <f>(Einzelauswertungen!AE21+Einzelauswertungen!AE22)/2</f>
        <v>4.0445601851851814E-3</v>
      </c>
      <c r="AG14" s="111"/>
      <c r="AH14" s="104"/>
      <c r="AI14" s="104"/>
      <c r="AJ14" s="104"/>
      <c r="AK14" s="204"/>
      <c r="AL14" s="206"/>
      <c r="AM14" s="207"/>
      <c r="AN14" s="207"/>
      <c r="AO14" s="207"/>
      <c r="AP14" s="207"/>
      <c r="AQ14" s="204"/>
      <c r="AR14" s="94"/>
      <c r="AS14" s="211">
        <f t="shared" si="3"/>
        <v>1.5173611111111113E-3</v>
      </c>
      <c r="AT14" s="211">
        <f t="shared" si="4"/>
        <v>1.4930555555555556E-3</v>
      </c>
      <c r="AU14" s="211">
        <v>6.041666666666667E-4</v>
      </c>
      <c r="AV14" s="211">
        <v>6.5856481481481484E-4</v>
      </c>
      <c r="AW14" s="211">
        <v>2.3032407407407409E-4</v>
      </c>
      <c r="AX14" s="211">
        <f t="shared" si="5"/>
        <v>1.5416666666666669E-3</v>
      </c>
      <c r="AY14" s="211">
        <v>2.8587962962962963E-4</v>
      </c>
      <c r="AZ14" s="211">
        <v>6.5393518518518524E-4</v>
      </c>
      <c r="BA14" s="211">
        <v>6.018518518518519E-4</v>
      </c>
      <c r="BB14" s="31"/>
      <c r="BC14" s="31"/>
    </row>
    <row r="15" spans="1:56" x14ac:dyDescent="0.25">
      <c r="A15" s="128">
        <v>11</v>
      </c>
      <c r="B15" s="85" t="s">
        <v>96</v>
      </c>
      <c r="C15" s="85" t="s">
        <v>114</v>
      </c>
      <c r="D15" s="106">
        <v>3.2182870370370369E-2</v>
      </c>
      <c r="E15" s="129">
        <f t="shared" si="6"/>
        <v>3.2100694444444432E-2</v>
      </c>
      <c r="F15" s="151">
        <f t="shared" si="10"/>
        <v>2.7007523148148152E-2</v>
      </c>
      <c r="G15" s="88">
        <f t="shared" si="7"/>
        <v>0.84133765999639487</v>
      </c>
      <c r="H15" s="129">
        <f>(Einzelauswertungen!G23+Einzelauswertungen!G24)/2</f>
        <v>3.2922453703703707E-3</v>
      </c>
      <c r="I15" s="129">
        <f>(Einzelauswertungen!H23+Einzelauswertungen!H24)/2</f>
        <v>3.173032407407407E-3</v>
      </c>
      <c r="J15" s="129">
        <f>(Einzelauswertungen!I23+Einzelauswertungen!I24)/2</f>
        <v>1.029340277777779E-2</v>
      </c>
      <c r="K15" s="129">
        <f>(Einzelauswertungen!J23+Einzelauswertungen!J24)/2</f>
        <v>1.7297453703703702E-3</v>
      </c>
      <c r="L15" s="129">
        <f>(Einzelauswertungen!K23+Einzelauswertungen!K24)/2</f>
        <v>1.9241898148148091E-3</v>
      </c>
      <c r="M15" s="129">
        <f>(Einzelauswertungen!L23+Einzelauswertungen!L24)/2</f>
        <v>1.5601851851851827E-3</v>
      </c>
      <c r="N15" s="129">
        <f t="shared" si="8"/>
        <v>5.0347222222222234E-3</v>
      </c>
      <c r="O15" s="129">
        <f>(Einzelauswertungen!N23+Einzelauswertungen!N24)/2</f>
        <v>2.2054398148148155E-3</v>
      </c>
      <c r="P15" s="129">
        <f>(Einzelauswertungen!O23+Einzelauswertungen!O24)/2</f>
        <v>1.5619212962962904E-3</v>
      </c>
      <c r="Q15" s="129">
        <f>(Einzelauswertungen!P23+Einzelauswertungen!P24)/2</f>
        <v>1.2673611111111171E-3</v>
      </c>
      <c r="R15" s="129">
        <f>(Einzelauswertungen!Q23+Einzelauswertungen!Q24)/2</f>
        <v>5.6944444444444403E-4</v>
      </c>
      <c r="S15" s="129">
        <f t="shared" si="1"/>
        <v>3.4513888888888945E-3</v>
      </c>
      <c r="T15" s="129"/>
      <c r="U15" s="129">
        <f>(Einzelauswertungen!T23+Einzelauswertungen!T24)/2</f>
        <v>3.4432870370370433E-4</v>
      </c>
      <c r="V15" s="129">
        <f>(Einzelauswertungen!U23+Einzelauswertungen!U24)/2</f>
        <v>3.1070601851851901E-3</v>
      </c>
      <c r="W15" s="146">
        <f>(Einzelauswertungen!V23+Einzelauswertungen!V24)/2</f>
        <v>3.027083333333333E-2</v>
      </c>
      <c r="X15" s="151">
        <f t="shared" si="9"/>
        <v>5.0931712962962823E-3</v>
      </c>
      <c r="Y15" s="88">
        <f t="shared" si="2"/>
        <v>0.15866234000360518</v>
      </c>
      <c r="Z15" s="129"/>
      <c r="AA15" s="129">
        <f>(Einzelauswertungen!Z23+Einzelauswertungen!Z24)/2</f>
        <v>5.5555555555555219E-4</v>
      </c>
      <c r="AB15" s="129">
        <f>(Einzelauswertungen!AA23+Einzelauswertungen!AA24)/2</f>
        <v>1.3518518518518508E-3</v>
      </c>
      <c r="AC15" s="129">
        <f>(Einzelauswertungen!AB23+Einzelauswertungen!AB24)/2</f>
        <v>1.6203703703703606E-5</v>
      </c>
      <c r="AD15" s="129">
        <f t="shared" si="0"/>
        <v>3.1695601851851754E-3</v>
      </c>
      <c r="AE15" s="129">
        <f>(Einzelauswertungen!AD23+Einzelauswertungen!AD24)/2</f>
        <v>5.9722222222222013E-4</v>
      </c>
      <c r="AF15" s="108">
        <f>(Einzelauswertungen!AE23+Einzelauswertungen!AE24)/2</f>
        <v>2.5723379629629551E-3</v>
      </c>
      <c r="AG15" s="111"/>
      <c r="AH15" s="104"/>
      <c r="AI15" s="104"/>
      <c r="AJ15" s="104">
        <f>(Einzelauswertungen!AI23+Einzelauswertungen!AI24)/2</f>
        <v>1</v>
      </c>
      <c r="AK15" s="204"/>
      <c r="AL15" s="206"/>
      <c r="AM15" s="207"/>
      <c r="AN15" s="207"/>
      <c r="AO15" s="207"/>
      <c r="AP15" s="207"/>
      <c r="AQ15" s="204"/>
      <c r="AR15" s="94"/>
      <c r="AS15" s="211">
        <f t="shared" si="3"/>
        <v>1.8223379629629631E-3</v>
      </c>
      <c r="AT15" s="211">
        <f t="shared" si="4"/>
        <v>1.8194444444444445E-3</v>
      </c>
      <c r="AU15" s="211">
        <v>1.8194444444444445E-3</v>
      </c>
      <c r="AV15" s="211"/>
      <c r="AW15" s="211"/>
      <c r="AX15" s="211">
        <f t="shared" si="5"/>
        <v>1.8252314814814815E-3</v>
      </c>
      <c r="AY15" s="211">
        <v>1.8252314814814815E-3</v>
      </c>
      <c r="AZ15" s="211"/>
      <c r="BA15" s="211"/>
      <c r="BB15" s="31"/>
      <c r="BC15" s="31"/>
    </row>
    <row r="16" spans="1:56" x14ac:dyDescent="0.25">
      <c r="A16" s="128">
        <v>12</v>
      </c>
      <c r="B16" s="85" t="s">
        <v>95</v>
      </c>
      <c r="C16" s="85" t="s">
        <v>114</v>
      </c>
      <c r="D16" s="106">
        <v>4.1285879629629631E-2</v>
      </c>
      <c r="E16" s="129">
        <f t="shared" si="6"/>
        <v>4.1202546296296327E-2</v>
      </c>
      <c r="F16" s="151">
        <f t="shared" si="10"/>
        <v>3.0350115740740764E-2</v>
      </c>
      <c r="G16" s="88">
        <f t="shared" si="7"/>
        <v>0.73660776988117649</v>
      </c>
      <c r="H16" s="129">
        <f>(Einzelauswertungen!G25+Einzelauswertungen!G26)/2</f>
        <v>9.2731481481481658E-3</v>
      </c>
      <c r="I16" s="129">
        <f>(Einzelauswertungen!H25+Einzelauswertungen!H26)/2</f>
        <v>1.0812500000000013E-2</v>
      </c>
      <c r="J16" s="129">
        <f>(Einzelauswertungen!I25+Einzelauswertungen!I26)/2</f>
        <v>1.5127314814814743E-3</v>
      </c>
      <c r="K16" s="129">
        <f>(Einzelauswertungen!J25+Einzelauswertungen!J26)/2</f>
        <v>2.3437500000000108E-4</v>
      </c>
      <c r="L16" s="129">
        <f>(Einzelauswertungen!K25+Einzelauswertungen!K26)/2</f>
        <v>1.8993055555555668E-3</v>
      </c>
      <c r="M16" s="129">
        <f>(Einzelauswertungen!L25+Einzelauswertungen!L26)/2</f>
        <v>2.3275462962962972E-3</v>
      </c>
      <c r="N16" s="129">
        <f t="shared" si="8"/>
        <v>4.2905092592592439E-3</v>
      </c>
      <c r="O16" s="129">
        <f>(Einzelauswertungen!N25+Einzelauswertungen!N26)/2</f>
        <v>1.4623842592592501E-3</v>
      </c>
      <c r="P16" s="129">
        <f>(Einzelauswertungen!O25+Einzelauswertungen!O26)/2</f>
        <v>2.0405092592592584E-3</v>
      </c>
      <c r="Q16" s="129">
        <f>(Einzelauswertungen!P25+Einzelauswertungen!P26)/2</f>
        <v>7.8761574074073543E-4</v>
      </c>
      <c r="R16" s="129">
        <f>(Einzelauswertungen!Q25+Einzelauswertungen!Q26)/2</f>
        <v>1.4108796296296291E-3</v>
      </c>
      <c r="S16" s="129">
        <f t="shared" si="1"/>
        <v>2.372685185185186E-4</v>
      </c>
      <c r="T16" s="129"/>
      <c r="U16" s="129">
        <f>(Einzelauswertungen!T25+Einzelauswertungen!T26)/2</f>
        <v>2.372685185185186E-4</v>
      </c>
      <c r="V16" s="129"/>
      <c r="W16" s="146">
        <f>(Einzelauswertungen!V25+Einzelauswertungen!V26)/2</f>
        <v>3.9149305555555555E-2</v>
      </c>
      <c r="X16" s="151">
        <f t="shared" si="9"/>
        <v>1.085243055555556E-2</v>
      </c>
      <c r="Y16" s="88">
        <f t="shared" si="2"/>
        <v>0.26339223011882346</v>
      </c>
      <c r="Z16" s="129">
        <f>(Einzelauswertungen!Y25+Einzelauswertungen!Y26)/2</f>
        <v>2.1990740740740825E-4</v>
      </c>
      <c r="AA16" s="129">
        <f>(Einzelauswertungen!Z25+Einzelauswertungen!Z26)/2</f>
        <v>4.7615740740740709E-3</v>
      </c>
      <c r="AB16" s="129">
        <f>(Einzelauswertungen!AA25+Einzelauswertungen!AA26)/2</f>
        <v>1.3171296296296288E-3</v>
      </c>
      <c r="AC16" s="129">
        <f>(Einzelauswertungen!AB25+Einzelauswertungen!AB26)/2</f>
        <v>1.9537037037037053E-3</v>
      </c>
      <c r="AD16" s="129">
        <f t="shared" si="0"/>
        <v>2.600115740740747E-3</v>
      </c>
      <c r="AE16" s="129">
        <f>(Einzelauswertungen!AD25+Einzelauswertungen!AD26)/2</f>
        <v>1.6765046296296389E-3</v>
      </c>
      <c r="AF16" s="108">
        <f>(Einzelauswertungen!AE25+Einzelauswertungen!AE26)/2</f>
        <v>9.2361111111110812E-4</v>
      </c>
      <c r="AG16" s="111"/>
      <c r="AH16" s="104"/>
      <c r="AI16" s="104"/>
      <c r="AJ16" s="104"/>
      <c r="AK16" s="204"/>
      <c r="AL16" s="206">
        <f>(Einzelauswertungen!AK25+Einzelauswertungen!AK26)/2</f>
        <v>1</v>
      </c>
      <c r="AM16" s="207"/>
      <c r="AN16" s="207"/>
      <c r="AO16" s="207"/>
      <c r="AP16" s="207"/>
      <c r="AQ16" s="204"/>
      <c r="AR16" s="94"/>
      <c r="AS16" s="211">
        <f t="shared" si="3"/>
        <v>1.1649305555555558E-3</v>
      </c>
      <c r="AT16" s="211">
        <f t="shared" si="4"/>
        <v>1.2511574074074076E-3</v>
      </c>
      <c r="AU16" s="211">
        <v>3.8541666666666667E-4</v>
      </c>
      <c r="AV16" s="211">
        <v>6.9675925925925938E-4</v>
      </c>
      <c r="AW16" s="211">
        <v>1.6898148148148146E-4</v>
      </c>
      <c r="AX16" s="211">
        <f t="shared" si="5"/>
        <v>1.0787037037037037E-3</v>
      </c>
      <c r="AY16" s="211">
        <v>3.8541666666666667E-4</v>
      </c>
      <c r="AZ16" s="211">
        <v>6.9328703703703696E-4</v>
      </c>
      <c r="BA16" s="211"/>
      <c r="BB16" s="31"/>
      <c r="BC16" s="31"/>
    </row>
    <row r="17" spans="1:55" x14ac:dyDescent="0.25">
      <c r="A17" s="128">
        <v>13</v>
      </c>
      <c r="B17" s="85" t="s">
        <v>96</v>
      </c>
      <c r="C17" s="85" t="s">
        <v>116</v>
      </c>
      <c r="D17" s="106">
        <v>4.0810185185185185E-2</v>
      </c>
      <c r="E17" s="129">
        <f t="shared" si="6"/>
        <v>4.0774305555555543E-2</v>
      </c>
      <c r="F17" s="151">
        <f t="shared" si="10"/>
        <v>2.8437499999999998E-2</v>
      </c>
      <c r="G17" s="88">
        <f t="shared" si="7"/>
        <v>0.69743677084220401</v>
      </c>
      <c r="H17" s="129">
        <v>2.5150462962963034E-3</v>
      </c>
      <c r="I17" s="129">
        <v>4.4212962962962912E-3</v>
      </c>
      <c r="J17" s="129">
        <v>1.2999999999999998E-2</v>
      </c>
      <c r="K17" s="129">
        <v>9.8263888888888706E-4</v>
      </c>
      <c r="L17" s="129">
        <v>2.6296296296296276E-3</v>
      </c>
      <c r="M17" s="129"/>
      <c r="N17" s="129">
        <f t="shared" si="8"/>
        <v>4.8888888888888905E-3</v>
      </c>
      <c r="O17" s="129">
        <v>3.3055555555555512E-3</v>
      </c>
      <c r="P17" s="129">
        <v>6.8750000000000061E-4</v>
      </c>
      <c r="Q17" s="129">
        <v>8.9583333333333875E-4</v>
      </c>
      <c r="R17" s="129">
        <v>5.1157407407408095E-4</v>
      </c>
      <c r="S17" s="129">
        <f t="shared" si="1"/>
        <v>1.6597222222222239E-3</v>
      </c>
      <c r="T17" s="129"/>
      <c r="U17" s="130">
        <v>1.3668981481481466E-3</v>
      </c>
      <c r="V17" s="129">
        <v>2.9282407407407729E-4</v>
      </c>
      <c r="W17" s="146" t="s">
        <v>74</v>
      </c>
      <c r="X17" s="151">
        <f t="shared" si="9"/>
        <v>1.2336805555555545E-2</v>
      </c>
      <c r="Y17" s="88">
        <f t="shared" si="2"/>
        <v>0.30256322915779599</v>
      </c>
      <c r="Z17" s="129">
        <v>1.5358796296296301E-3</v>
      </c>
      <c r="AA17" s="129">
        <v>1.7476851851851855E-4</v>
      </c>
      <c r="AB17" s="129">
        <v>6.8865740740740658E-3</v>
      </c>
      <c r="AC17" s="129">
        <v>1.7210648148148174E-3</v>
      </c>
      <c r="AD17" s="129">
        <f t="shared" si="0"/>
        <v>2.0185185185185128E-3</v>
      </c>
      <c r="AE17" s="129">
        <v>1.7129629629629574E-3</v>
      </c>
      <c r="AF17" s="108">
        <v>3.0555555555555544E-4</v>
      </c>
      <c r="AG17" s="111"/>
      <c r="AH17" s="104"/>
      <c r="AI17" s="104"/>
      <c r="AJ17" s="104"/>
      <c r="AK17" s="204"/>
      <c r="AL17" s="206"/>
      <c r="AM17" s="207"/>
      <c r="AN17" s="207"/>
      <c r="AO17" s="207"/>
      <c r="AP17" s="207"/>
      <c r="AQ17" s="204"/>
      <c r="AR17" s="94"/>
      <c r="AS17" s="211">
        <f t="shared" si="3"/>
        <v>3.0729166666666665E-3</v>
      </c>
      <c r="AT17" s="211">
        <f t="shared" si="4"/>
        <v>3.0729166666666665E-3</v>
      </c>
      <c r="AU17" s="211">
        <v>3.0729166666666665E-3</v>
      </c>
      <c r="AV17" s="211"/>
      <c r="AW17" s="211"/>
      <c r="AX17" s="211"/>
      <c r="AY17" s="211"/>
      <c r="AZ17" s="211"/>
      <c r="BA17" s="211"/>
      <c r="BB17" s="31"/>
      <c r="BC17" s="31"/>
    </row>
    <row r="18" spans="1:55" x14ac:dyDescent="0.25">
      <c r="A18" s="128">
        <v>14</v>
      </c>
      <c r="B18" s="85" t="s">
        <v>96</v>
      </c>
      <c r="C18" s="85" t="s">
        <v>116</v>
      </c>
      <c r="D18" s="106">
        <v>3.6004629629629629E-2</v>
      </c>
      <c r="E18" s="129">
        <f t="shared" si="6"/>
        <v>3.5875000000000018E-2</v>
      </c>
      <c r="F18" s="151">
        <f t="shared" si="10"/>
        <v>2.6821759259259274E-2</v>
      </c>
      <c r="G18" s="88">
        <f t="shared" si="7"/>
        <v>0.74764485740095499</v>
      </c>
      <c r="H18" s="129">
        <v>4.7453703703703685E-3</v>
      </c>
      <c r="I18" s="129">
        <v>2.6875000000000098E-3</v>
      </c>
      <c r="J18" s="129">
        <v>1.0623842592592588E-2</v>
      </c>
      <c r="K18" s="129">
        <v>2.5925925925925769E-4</v>
      </c>
      <c r="L18" s="129">
        <v>1.8124999999999984E-3</v>
      </c>
      <c r="M18" s="129">
        <v>2.731481481481543E-4</v>
      </c>
      <c r="N18" s="129">
        <f>SUM(O18:Q18)</f>
        <v>6.4201388888888988E-3</v>
      </c>
      <c r="O18" s="129">
        <v>3.5717592592592745E-3</v>
      </c>
      <c r="P18" s="129">
        <v>1.6967592592592555E-3</v>
      </c>
      <c r="Q18" s="129">
        <v>1.1516203703703688E-3</v>
      </c>
      <c r="R18" s="129">
        <v>2.1412037037037124E-4</v>
      </c>
      <c r="S18" s="129">
        <f t="shared" si="1"/>
        <v>3.659722222222217E-3</v>
      </c>
      <c r="T18" s="129"/>
      <c r="U18" s="129">
        <v>2.2303240740740755E-3</v>
      </c>
      <c r="V18" s="129">
        <v>1.4293981481481415E-3</v>
      </c>
      <c r="W18" s="146" t="s">
        <v>75</v>
      </c>
      <c r="X18" s="151">
        <f t="shared" si="9"/>
        <v>9.0532407407407402E-3</v>
      </c>
      <c r="Y18" s="88">
        <f t="shared" si="2"/>
        <v>0.2523551425990449</v>
      </c>
      <c r="Z18" s="129">
        <v>2.418981481481508E-4</v>
      </c>
      <c r="AA18" s="129">
        <v>6.8518518518519145E-4</v>
      </c>
      <c r="AB18" s="129">
        <v>2.7881944444444404E-3</v>
      </c>
      <c r="AC18" s="129">
        <v>1.7384259259259245E-3</v>
      </c>
      <c r="AD18" s="129">
        <f t="shared" si="0"/>
        <v>3.599537037037033E-3</v>
      </c>
      <c r="AE18" s="129">
        <v>2.2997685185185152E-3</v>
      </c>
      <c r="AF18" s="108">
        <v>1.2997685185185178E-3</v>
      </c>
      <c r="AG18" s="111"/>
      <c r="AH18" s="104"/>
      <c r="AI18" s="104"/>
      <c r="AJ18" s="104"/>
      <c r="AK18" s="204"/>
      <c r="AL18" s="206"/>
      <c r="AM18" s="207"/>
      <c r="AN18" s="207"/>
      <c r="AO18" s="207"/>
      <c r="AP18" s="207"/>
      <c r="AQ18" s="204"/>
      <c r="AR18" s="94"/>
      <c r="AS18" s="211">
        <f t="shared" si="3"/>
        <v>2.3842592592592591E-3</v>
      </c>
      <c r="AT18" s="211">
        <f t="shared" si="4"/>
        <v>3.4918981481481481E-3</v>
      </c>
      <c r="AU18" s="211">
        <v>2.2534722222222222E-3</v>
      </c>
      <c r="AV18" s="211">
        <v>9.756944444444444E-4</v>
      </c>
      <c r="AW18" s="211">
        <v>2.6273148148148146E-4</v>
      </c>
      <c r="AX18" s="211">
        <f t="shared" si="5"/>
        <v>1.2766203703703705E-3</v>
      </c>
      <c r="AY18" s="211">
        <v>1.2766203703703705E-3</v>
      </c>
      <c r="AZ18" s="211"/>
      <c r="BA18" s="211"/>
      <c r="BB18" s="31"/>
      <c r="BC18" s="31"/>
    </row>
    <row r="19" spans="1:55" x14ac:dyDescent="0.25">
      <c r="A19" s="128">
        <v>15</v>
      </c>
      <c r="B19" s="85" t="s">
        <v>96</v>
      </c>
      <c r="C19" s="85" t="s">
        <v>114</v>
      </c>
      <c r="D19" s="106">
        <v>4.5289351851851851E-2</v>
      </c>
      <c r="E19" s="129">
        <f t="shared" si="6"/>
        <v>4.5303819444444456E-2</v>
      </c>
      <c r="F19" s="151">
        <f t="shared" si="10"/>
        <v>3.6544560185185204E-2</v>
      </c>
      <c r="G19" s="88">
        <f t="shared" si="7"/>
        <v>0.80665517021140731</v>
      </c>
      <c r="H19" s="129">
        <f>(Einzelauswertungen!G27+Einzelauswertungen!G28)/2</f>
        <v>4.1620370370370492E-3</v>
      </c>
      <c r="I19" s="129">
        <f>(Einzelauswertungen!H27+Einzelauswertungen!H28)/2</f>
        <v>6.3749999999999987E-3</v>
      </c>
      <c r="J19" s="129">
        <f>(Einzelauswertungen!I27+Einzelauswertungen!I28)/2</f>
        <v>1.6779513888888882E-2</v>
      </c>
      <c r="K19" s="129">
        <f>(Einzelauswertungen!J27+Einzelauswertungen!J28)/2</f>
        <v>1.9496527777777793E-3</v>
      </c>
      <c r="L19" s="129">
        <f>(Einzelauswertungen!K27+Einzelauswertungen!K28)/2</f>
        <v>2.5549768518518512E-3</v>
      </c>
      <c r="M19" s="129">
        <f>(Einzelauswertungen!L27+Einzelauswertungen!L28)/2</f>
        <v>6.6203703703703737E-4</v>
      </c>
      <c r="N19" s="129">
        <f t="shared" si="8"/>
        <v>4.0613425925926129E-3</v>
      </c>
      <c r="O19" s="129">
        <f>(Einzelauswertungen!N27+Einzelauswertungen!N28)/2</f>
        <v>1.2112268518518557E-3</v>
      </c>
      <c r="P19" s="129">
        <f>(Einzelauswertungen!O27+Einzelauswertungen!O28)/2</f>
        <v>2.4195601851852017E-3</v>
      </c>
      <c r="Q19" s="129">
        <f>(Einzelauswertungen!P27+Einzelauswertungen!P28)/2</f>
        <v>4.3055555555555555E-4</v>
      </c>
      <c r="R19" s="129">
        <f>(Einzelauswertungen!Q27+Einzelauswertungen!Q28)/2</f>
        <v>2.9241898148148135E-3</v>
      </c>
      <c r="S19" s="129">
        <f t="shared" si="1"/>
        <v>5.3622685185185197E-3</v>
      </c>
      <c r="T19" s="129"/>
      <c r="U19" s="129">
        <f>(Einzelauswertungen!T27+Einzelauswertungen!T28)/2</f>
        <v>3.1377314814814844E-3</v>
      </c>
      <c r="V19" s="129">
        <f>(Einzelauswertungen!U27+Einzelauswertungen!U28)/2</f>
        <v>2.2245370370370353E-3</v>
      </c>
      <c r="W19" s="146">
        <f>(Einzelauswertungen!V27+Einzelauswertungen!V28)/2</f>
        <v>4.3634259259259262E-2</v>
      </c>
      <c r="X19" s="151">
        <f t="shared" si="9"/>
        <v>8.7592592592592514E-3</v>
      </c>
      <c r="Y19" s="88">
        <f t="shared" si="2"/>
        <v>0.19334482978859274</v>
      </c>
      <c r="Z19" s="129">
        <f>(Einzelauswertungen!Y27+Einzelauswertungen!Y28)/2</f>
        <v>1.3159722222222214E-3</v>
      </c>
      <c r="AA19" s="129">
        <f>(Einzelauswertungen!Z27+Einzelauswertungen!Z28)/2</f>
        <v>1.6782407407407356E-3</v>
      </c>
      <c r="AB19" s="129">
        <f>(Einzelauswertungen!AA27+Einzelauswertungen!AA28)/2</f>
        <v>4.7800925925925962E-4</v>
      </c>
      <c r="AC19" s="129">
        <f>(Einzelauswertungen!AB27+Einzelauswertungen!AB28)/2</f>
        <v>4.8553240740741022E-4</v>
      </c>
      <c r="AD19" s="129">
        <f t="shared" si="0"/>
        <v>4.8015046296296243E-3</v>
      </c>
      <c r="AE19" s="129">
        <f>(Einzelauswertungen!AD27+Einzelauswertungen!AD28)/2</f>
        <v>1.4160879629629632E-3</v>
      </c>
      <c r="AF19" s="108">
        <f>(Einzelauswertungen!AE27+Einzelauswertungen!AE28)/2</f>
        <v>3.3854166666666611E-3</v>
      </c>
      <c r="AG19" s="111"/>
      <c r="AH19" s="104"/>
      <c r="AI19" s="104"/>
      <c r="AJ19" s="104"/>
      <c r="AK19" s="204">
        <f>(Einzelauswertungen!AJ27+Einzelauswertungen!AJ28)/2</f>
        <v>2</v>
      </c>
      <c r="AL19" s="206"/>
      <c r="AM19" s="207"/>
      <c r="AN19" s="207"/>
      <c r="AO19" s="207"/>
      <c r="AP19" s="207"/>
      <c r="AQ19" s="204"/>
      <c r="AR19" s="94"/>
      <c r="AS19" s="211">
        <f t="shared" si="3"/>
        <v>1.2100694444444444E-3</v>
      </c>
      <c r="AT19" s="211">
        <f t="shared" si="4"/>
        <v>1.1435185185185183E-3</v>
      </c>
      <c r="AU19" s="211">
        <v>1.1435185185185183E-3</v>
      </c>
      <c r="AV19" s="211"/>
      <c r="AW19" s="211"/>
      <c r="AX19" s="211">
        <f t="shared" si="5"/>
        <v>1.2766203703703705E-3</v>
      </c>
      <c r="AY19" s="211">
        <v>1.2766203703703705E-3</v>
      </c>
      <c r="AZ19" s="211"/>
      <c r="BA19" s="211"/>
      <c r="BB19" s="31"/>
      <c r="BC19" s="31"/>
    </row>
    <row r="20" spans="1:55" x14ac:dyDescent="0.25">
      <c r="A20" s="128">
        <v>16</v>
      </c>
      <c r="B20" s="85" t="s">
        <v>95</v>
      </c>
      <c r="C20" s="85" t="s">
        <v>114</v>
      </c>
      <c r="D20" s="106">
        <v>2.3540509259259258E-2</v>
      </c>
      <c r="E20" s="129">
        <f t="shared" si="6"/>
        <v>2.3503472222222231E-2</v>
      </c>
      <c r="F20" s="151">
        <f t="shared" si="10"/>
        <v>1.7975115740740739E-2</v>
      </c>
      <c r="G20" s="88">
        <f t="shared" si="7"/>
        <v>0.7647855419313534</v>
      </c>
      <c r="H20" s="129">
        <f>(Einzelauswertungen!G29+Einzelauswertungen!G30)/2</f>
        <v>4.2870370370370336E-3</v>
      </c>
      <c r="I20" s="129">
        <f>(Einzelauswertungen!H29+Einzelauswertungen!H30)/2</f>
        <v>6.4959490740740724E-3</v>
      </c>
      <c r="J20" s="129"/>
      <c r="K20" s="129">
        <f>(Einzelauswertungen!J29+Einzelauswertungen!J30)/2</f>
        <v>3.9004629629629459E-4</v>
      </c>
      <c r="L20" s="129">
        <f>(Einzelauswertungen!K29+Einzelauswertungen!K30)/2</f>
        <v>7.2280092592592968E-4</v>
      </c>
      <c r="M20" s="129">
        <f>(Einzelauswertungen!L29+Einzelauswertungen!L30)/2</f>
        <v>6.7187500000000016E-4</v>
      </c>
      <c r="N20" s="129">
        <f t="shared" si="8"/>
        <v>5.4074074074074094E-3</v>
      </c>
      <c r="O20" s="129">
        <f>(Einzelauswertungen!N29+Einzelauswertungen!N30)/2</f>
        <v>1.1412037037037033E-3</v>
      </c>
      <c r="P20" s="129">
        <f>(Einzelauswertungen!O29+Einzelauswertungen!O30)/2</f>
        <v>3.1909722222222235E-3</v>
      </c>
      <c r="Q20" s="129">
        <f>(Einzelauswertungen!P29+Einzelauswertungen!P30)/2</f>
        <v>1.0752314814814821E-3</v>
      </c>
      <c r="R20" s="129">
        <f>(Einzelauswertungen!Q29+Einzelauswertungen!Q30)/2</f>
        <v>8.159722222222162E-5</v>
      </c>
      <c r="S20" s="129">
        <f t="shared" si="1"/>
        <v>0</v>
      </c>
      <c r="T20" s="129"/>
      <c r="U20" s="129"/>
      <c r="V20" s="129"/>
      <c r="W20" s="146">
        <f>(Einzelauswertungen!V29+Einzelauswertungen!V30)/2</f>
        <v>2.1644675925925925E-2</v>
      </c>
      <c r="X20" s="151">
        <f t="shared" si="9"/>
        <v>5.52835648148149E-3</v>
      </c>
      <c r="Y20" s="88">
        <f t="shared" si="2"/>
        <v>0.23521445806864655</v>
      </c>
      <c r="Z20" s="129">
        <f>(Einzelauswertungen!Y29+Einzelauswertungen!Y30)/2</f>
        <v>4.0219907407407218E-4</v>
      </c>
      <c r="AA20" s="129">
        <f>(Einzelauswertungen!Z29+Einzelauswertungen!Z30)/2</f>
        <v>1.5422453703703776E-3</v>
      </c>
      <c r="AB20" s="129">
        <f>(Einzelauswertungen!AA29+Einzelauswertungen!AA30)/2</f>
        <v>2.3396990740740691E-3</v>
      </c>
      <c r="AC20" s="129">
        <f>(Einzelauswertungen!AB29+Einzelauswertungen!AB30)/2</f>
        <v>5.4918981481481919E-4</v>
      </c>
      <c r="AD20" s="129">
        <f t="shared" si="0"/>
        <v>6.9502314814815197E-4</v>
      </c>
      <c r="AE20" s="129">
        <f>(Einzelauswertungen!AD29+Einzelauswertungen!AD30)/2</f>
        <v>2.5810185185185571E-4</v>
      </c>
      <c r="AF20" s="108">
        <f>(Einzelauswertungen!AE29+Einzelauswertungen!AE30)/2</f>
        <v>4.3692129629629625E-4</v>
      </c>
      <c r="AG20" s="111"/>
      <c r="AH20" s="104"/>
      <c r="AI20" s="104"/>
      <c r="AJ20" s="104"/>
      <c r="AK20" s="204"/>
      <c r="AL20" s="206"/>
      <c r="AM20" s="207"/>
      <c r="AN20" s="207"/>
      <c r="AO20" s="207"/>
      <c r="AP20" s="207"/>
      <c r="AQ20" s="204"/>
      <c r="AR20" s="94"/>
      <c r="AS20" s="211">
        <f t="shared" si="3"/>
        <v>1.1412037037037037E-3</v>
      </c>
      <c r="AT20" s="211">
        <f t="shared" si="4"/>
        <v>1.1435185185185183E-3</v>
      </c>
      <c r="AU20" s="211">
        <v>1.1435185185185183E-3</v>
      </c>
      <c r="AV20" s="211"/>
      <c r="AW20" s="211"/>
      <c r="AX20" s="211">
        <f t="shared" si="5"/>
        <v>1.1388888888888889E-3</v>
      </c>
      <c r="AY20" s="211">
        <v>1.1388888888888889E-3</v>
      </c>
      <c r="AZ20" s="211"/>
      <c r="BA20" s="211"/>
      <c r="BB20" s="31"/>
      <c r="BC20" s="31"/>
    </row>
    <row r="21" spans="1:55" s="94" customFormat="1" x14ac:dyDescent="0.25">
      <c r="A21" s="131">
        <v>17</v>
      </c>
      <c r="B21" s="102" t="s">
        <v>96</v>
      </c>
      <c r="C21" s="102" t="s">
        <v>115</v>
      </c>
      <c r="D21" s="132">
        <v>3.2409722222222222E-2</v>
      </c>
      <c r="E21" s="130">
        <f t="shared" si="6"/>
        <v>3.2223379629629643E-2</v>
      </c>
      <c r="F21" s="152">
        <f t="shared" si="10"/>
        <v>2.6369212962962969E-2</v>
      </c>
      <c r="G21" s="133">
        <f t="shared" si="7"/>
        <v>0.81832549118206943</v>
      </c>
      <c r="H21" s="130">
        <v>5.604166666666667E-3</v>
      </c>
      <c r="I21" s="130">
        <v>3.5810185185185129E-3</v>
      </c>
      <c r="J21" s="130">
        <v>8.4155092592592545E-3</v>
      </c>
      <c r="K21" s="130">
        <v>8.5532407407407432E-4</v>
      </c>
      <c r="L21" s="130">
        <v>2.5173611111111247E-3</v>
      </c>
      <c r="M21" s="130">
        <v>7.4305555555556103E-4</v>
      </c>
      <c r="N21" s="130">
        <f t="shared" si="8"/>
        <v>4.6527777777777765E-3</v>
      </c>
      <c r="O21" s="130">
        <v>3.9652777777777828E-3</v>
      </c>
      <c r="P21" s="130">
        <v>6.8749999999999367E-4</v>
      </c>
      <c r="Q21" s="130"/>
      <c r="R21" s="130">
        <v>5.6134259259259245E-4</v>
      </c>
      <c r="S21" s="130">
        <f t="shared" si="1"/>
        <v>1.2083333333333338E-3</v>
      </c>
      <c r="T21" s="130"/>
      <c r="U21" s="130">
        <v>2.6736111111111231E-4</v>
      </c>
      <c r="V21" s="130">
        <v>9.4097222222222152E-4</v>
      </c>
      <c r="W21" s="147" t="s">
        <v>78</v>
      </c>
      <c r="X21" s="152">
        <f t="shared" si="9"/>
        <v>5.8541666666666724E-3</v>
      </c>
      <c r="Y21" s="133">
        <f t="shared" si="2"/>
        <v>0.18167450881793049</v>
      </c>
      <c r="Z21" s="130">
        <v>6.97916666666667E-4</v>
      </c>
      <c r="AA21" s="130">
        <v>3.391203703703707E-4</v>
      </c>
      <c r="AB21" s="130">
        <v>2.1145833333333355E-3</v>
      </c>
      <c r="AC21" s="130">
        <v>1.4004629629629502E-4</v>
      </c>
      <c r="AD21" s="130">
        <f t="shared" si="0"/>
        <v>2.5625000000000044E-3</v>
      </c>
      <c r="AE21" s="130">
        <v>9.826388888888953E-4</v>
      </c>
      <c r="AF21" s="134">
        <v>1.5798611111111091E-3</v>
      </c>
      <c r="AG21" s="115"/>
      <c r="AH21" s="109"/>
      <c r="AI21" s="109"/>
      <c r="AJ21" s="109"/>
      <c r="AK21" s="204"/>
      <c r="AL21" s="206"/>
      <c r="AM21" s="207"/>
      <c r="AN21" s="207"/>
      <c r="AO21" s="207"/>
      <c r="AP21" s="207"/>
      <c r="AQ21" s="204"/>
      <c r="AS21" s="211">
        <f t="shared" si="3"/>
        <v>3.9039351851851852E-3</v>
      </c>
      <c r="AT21" s="211"/>
      <c r="AU21" s="212"/>
      <c r="AV21" s="212"/>
      <c r="AW21" s="212"/>
      <c r="AX21" s="211">
        <f t="shared" si="5"/>
        <v>3.9039351851851852E-3</v>
      </c>
      <c r="AY21" s="212">
        <v>3.9039351851851852E-3</v>
      </c>
      <c r="AZ21" s="212"/>
      <c r="BA21" s="212"/>
      <c r="BB21" s="210"/>
      <c r="BC21" s="210"/>
    </row>
    <row r="22" spans="1:55" s="94" customFormat="1" x14ac:dyDescent="0.25">
      <c r="A22" s="131">
        <v>18</v>
      </c>
      <c r="B22" s="102" t="s">
        <v>95</v>
      </c>
      <c r="C22" s="102" t="s">
        <v>115</v>
      </c>
      <c r="D22" s="132">
        <v>3.9285879629629629E-2</v>
      </c>
      <c r="E22" s="130">
        <f t="shared" si="6"/>
        <v>3.8851851851851874E-2</v>
      </c>
      <c r="F22" s="152">
        <f t="shared" si="10"/>
        <v>2.5868055555555582E-2</v>
      </c>
      <c r="G22" s="133">
        <f t="shared" si="7"/>
        <v>0.66581267874165906</v>
      </c>
      <c r="H22" s="130">
        <v>8.1643518518518636E-3</v>
      </c>
      <c r="I22" s="130">
        <v>1.1866898148148147E-2</v>
      </c>
      <c r="J22" s="130">
        <v>7.8009259259259264E-4</v>
      </c>
      <c r="K22" s="130">
        <v>1.2500000000000011E-4</v>
      </c>
      <c r="L22" s="130">
        <v>1.4340277777777771E-3</v>
      </c>
      <c r="M22" s="130">
        <v>4.9652777777777911E-4</v>
      </c>
      <c r="N22" s="130">
        <f>SUM(O22:Q22)</f>
        <v>3.0011574074074224E-3</v>
      </c>
      <c r="O22" s="130">
        <v>8.2175925925926513E-4</v>
      </c>
      <c r="P22" s="130">
        <v>1.025462962962962E-3</v>
      </c>
      <c r="Q22" s="130">
        <v>1.1539351851851953E-3</v>
      </c>
      <c r="R22" s="130">
        <v>3.8425925925925824E-4</v>
      </c>
      <c r="S22" s="130">
        <f t="shared" si="1"/>
        <v>0</v>
      </c>
      <c r="T22" s="130"/>
      <c r="U22" s="130"/>
      <c r="V22" s="130"/>
      <c r="W22" s="147" t="s">
        <v>85</v>
      </c>
      <c r="X22" s="152">
        <f t="shared" si="9"/>
        <v>1.2983796296296295E-2</v>
      </c>
      <c r="Y22" s="133">
        <f t="shared" si="2"/>
        <v>0.33418732125834105</v>
      </c>
      <c r="Z22" s="130">
        <v>6.1689814814814767E-4</v>
      </c>
      <c r="AA22" s="130">
        <v>1.6180555555555464E-3</v>
      </c>
      <c r="AB22" s="130">
        <v>6.467592592592602E-3</v>
      </c>
      <c r="AC22" s="130">
        <v>3.0983796296296293E-3</v>
      </c>
      <c r="AD22" s="130">
        <f t="shared" si="0"/>
        <v>1.1828703703703706E-3</v>
      </c>
      <c r="AE22" s="130">
        <v>7.638888888888886E-4</v>
      </c>
      <c r="AF22" s="134">
        <v>4.1898148148148198E-4</v>
      </c>
      <c r="AG22" s="115"/>
      <c r="AH22" s="109"/>
      <c r="AI22" s="109"/>
      <c r="AJ22" s="109"/>
      <c r="AK22" s="204"/>
      <c r="AL22" s="206">
        <v>1</v>
      </c>
      <c r="AM22" s="207"/>
      <c r="AN22" s="207"/>
      <c r="AO22" s="207"/>
      <c r="AP22" s="207"/>
      <c r="AQ22" s="204"/>
      <c r="AS22" s="211">
        <f t="shared" si="3"/>
        <v>8.2175925925925917E-4</v>
      </c>
      <c r="AT22" s="211"/>
      <c r="AU22" s="212"/>
      <c r="AV22" s="212"/>
      <c r="AW22" s="212"/>
      <c r="AX22" s="211">
        <f t="shared" si="5"/>
        <v>8.2175925925925917E-4</v>
      </c>
      <c r="AY22" s="212">
        <v>8.2175925925925917E-4</v>
      </c>
      <c r="AZ22" s="212"/>
      <c r="BA22" s="212"/>
      <c r="BB22" s="210"/>
      <c r="BC22" s="210"/>
    </row>
    <row r="23" spans="1:55" x14ac:dyDescent="0.25">
      <c r="A23" s="128">
        <v>19</v>
      </c>
      <c r="B23" s="85" t="s">
        <v>96</v>
      </c>
      <c r="C23" s="102" t="s">
        <v>115</v>
      </c>
      <c r="D23" s="106">
        <v>4.2150462962962959E-2</v>
      </c>
      <c r="E23" s="129">
        <f t="shared" si="6"/>
        <v>4.2050925925925908E-2</v>
      </c>
      <c r="F23" s="151">
        <f t="shared" si="10"/>
        <v>2.8652777777777742E-2</v>
      </c>
      <c r="G23" s="88">
        <f t="shared" si="7"/>
        <v>0.68138280303864307</v>
      </c>
      <c r="H23" s="129">
        <v>2.2638888888888778E-3</v>
      </c>
      <c r="I23" s="129">
        <v>2.8090277777777714E-3</v>
      </c>
      <c r="J23" s="129">
        <v>1.0734953703703698E-2</v>
      </c>
      <c r="K23" s="129">
        <v>1.5243055555555513E-3</v>
      </c>
      <c r="L23" s="129">
        <v>4.8298611111111034E-3</v>
      </c>
      <c r="M23" s="129">
        <v>9.5254629629629856E-4</v>
      </c>
      <c r="N23" s="129">
        <f t="shared" si="8"/>
        <v>5.5381944444444445E-3</v>
      </c>
      <c r="O23" s="129">
        <v>3.444444444444441E-3</v>
      </c>
      <c r="P23" s="129">
        <v>2.093750000000004E-3</v>
      </c>
      <c r="Q23" s="129"/>
      <c r="R23" s="129">
        <v>1.2222222222222356E-3</v>
      </c>
      <c r="S23" s="129">
        <f t="shared" si="1"/>
        <v>4.8101851851851708E-3</v>
      </c>
      <c r="T23" s="129"/>
      <c r="U23" s="129">
        <v>2.2604166666666571E-3</v>
      </c>
      <c r="V23" s="129">
        <v>2.5497685185185137E-3</v>
      </c>
      <c r="W23" s="146" t="s">
        <v>79</v>
      </c>
      <c r="X23" s="151">
        <f t="shared" si="9"/>
        <v>1.3398148148148169E-2</v>
      </c>
      <c r="Y23" s="88">
        <f t="shared" si="2"/>
        <v>0.31861719696135704</v>
      </c>
      <c r="Z23" s="129">
        <v>1.6157407407407353E-3</v>
      </c>
      <c r="AA23" s="129">
        <v>8.1712962962963293E-4</v>
      </c>
      <c r="AB23" s="129">
        <v>1.9421296296296305E-3</v>
      </c>
      <c r="AC23" s="129">
        <v>1.7384259259259271E-3</v>
      </c>
      <c r="AD23" s="129">
        <f>SUM(AE23:AF23)</f>
        <v>7.2847222222222445E-3</v>
      </c>
      <c r="AE23" s="129">
        <v>8.1597222222224439E-4</v>
      </c>
      <c r="AF23" s="108">
        <v>6.4687500000000005E-3</v>
      </c>
      <c r="AG23" s="111">
        <v>1</v>
      </c>
      <c r="AH23" s="104"/>
      <c r="AI23" s="104">
        <v>1</v>
      </c>
      <c r="AJ23" s="104"/>
      <c r="AK23" s="204"/>
      <c r="AL23" s="206"/>
      <c r="AM23" s="207"/>
      <c r="AN23" s="207"/>
      <c r="AO23" s="207"/>
      <c r="AP23" s="207"/>
      <c r="AQ23" s="204"/>
      <c r="AR23" s="94"/>
      <c r="AS23" s="211">
        <f t="shared" si="3"/>
        <v>3.2905092592592591E-3</v>
      </c>
      <c r="AT23" s="211"/>
      <c r="AU23" s="211"/>
      <c r="AV23" s="211"/>
      <c r="AW23" s="211"/>
      <c r="AX23" s="211">
        <f t="shared" si="5"/>
        <v>3.2905092592592591E-3</v>
      </c>
      <c r="AY23" s="211">
        <v>3.2905092592592591E-3</v>
      </c>
      <c r="AZ23" s="211"/>
      <c r="BA23" s="211"/>
      <c r="BB23" s="31"/>
      <c r="BC23" s="31"/>
    </row>
    <row r="24" spans="1:55" x14ac:dyDescent="0.25">
      <c r="A24" s="128">
        <v>20</v>
      </c>
      <c r="B24" s="85" t="s">
        <v>96</v>
      </c>
      <c r="C24" s="102" t="s">
        <v>115</v>
      </c>
      <c r="D24" s="106">
        <v>4.4306712962962964E-2</v>
      </c>
      <c r="E24" s="129">
        <f t="shared" si="6"/>
        <v>4.4244212962962957E-2</v>
      </c>
      <c r="F24" s="151">
        <f t="shared" si="10"/>
        <v>3.2984953703703718E-2</v>
      </c>
      <c r="G24" s="88">
        <f t="shared" si="7"/>
        <v>0.74552018207026494</v>
      </c>
      <c r="H24" s="129">
        <v>3.6932870370370401E-3</v>
      </c>
      <c r="I24" s="129">
        <v>4.9513888888888993E-3</v>
      </c>
      <c r="J24" s="129">
        <v>1.3274305555555548E-2</v>
      </c>
      <c r="K24" s="129">
        <v>2.1203703703703662E-3</v>
      </c>
      <c r="L24" s="129">
        <v>3.6134259259259409E-3</v>
      </c>
      <c r="M24" s="129">
        <v>6.8981481481481151E-4</v>
      </c>
      <c r="N24" s="129">
        <f t="shared" si="8"/>
        <v>4.642361111111111E-3</v>
      </c>
      <c r="O24" s="129">
        <v>2.3171296296296343E-3</v>
      </c>
      <c r="P24" s="129">
        <v>1.0636574074073951E-3</v>
      </c>
      <c r="Q24" s="129">
        <v>1.2615740740740816E-3</v>
      </c>
      <c r="R24" s="129">
        <v>3.4733796296296283E-3</v>
      </c>
      <c r="S24" s="129">
        <f t="shared" si="1"/>
        <v>7.1192129629629695E-3</v>
      </c>
      <c r="T24" s="129"/>
      <c r="U24" s="129">
        <v>2.4699074074074137E-3</v>
      </c>
      <c r="V24" s="129">
        <v>4.6493055555555558E-3</v>
      </c>
      <c r="W24" s="146" t="s">
        <v>80</v>
      </c>
      <c r="X24" s="151">
        <f t="shared" si="9"/>
        <v>1.125925925925924E-2</v>
      </c>
      <c r="Y24" s="88">
        <f t="shared" si="2"/>
        <v>0.25447981792973512</v>
      </c>
      <c r="Z24" s="129">
        <v>4.4444444444444176E-4</v>
      </c>
      <c r="AA24" s="129">
        <v>8.7499999999999384E-4</v>
      </c>
      <c r="AB24" s="129">
        <v>1.8252314814814715E-3</v>
      </c>
      <c r="AC24" s="129">
        <v>1.3831018518518498E-3</v>
      </c>
      <c r="AD24" s="129">
        <f t="shared" si="0"/>
        <v>6.7314814814814815E-3</v>
      </c>
      <c r="AE24" s="129">
        <v>3.2870370370369911E-4</v>
      </c>
      <c r="AF24" s="108">
        <v>6.4027777777777824E-3</v>
      </c>
      <c r="AG24" s="111"/>
      <c r="AH24" s="104"/>
      <c r="AI24" s="104"/>
      <c r="AJ24" s="104"/>
      <c r="AK24" s="204"/>
      <c r="AL24" s="206"/>
      <c r="AM24" s="207"/>
      <c r="AN24" s="207"/>
      <c r="AO24" s="207"/>
      <c r="AP24" s="207"/>
      <c r="AQ24" s="204"/>
      <c r="AR24" s="94"/>
      <c r="AS24" s="211">
        <f t="shared" si="3"/>
        <v>2.0844907407407405E-3</v>
      </c>
      <c r="AT24" s="211"/>
      <c r="AU24" s="211"/>
      <c r="AV24" s="211"/>
      <c r="AW24" s="211"/>
      <c r="AX24" s="211">
        <f t="shared" si="5"/>
        <v>2.0844907407407405E-3</v>
      </c>
      <c r="AY24" s="211">
        <v>2.0844907407407405E-3</v>
      </c>
      <c r="AZ24" s="211"/>
      <c r="BA24" s="211"/>
      <c r="BB24" s="31"/>
      <c r="BC24" s="31"/>
    </row>
    <row r="25" spans="1:55" x14ac:dyDescent="0.25">
      <c r="A25" s="128">
        <v>21</v>
      </c>
      <c r="B25" s="85" t="s">
        <v>96</v>
      </c>
      <c r="C25" s="102" t="s">
        <v>115</v>
      </c>
      <c r="D25" s="106">
        <v>3.9594907407407405E-2</v>
      </c>
      <c r="E25" s="129">
        <f t="shared" si="6"/>
        <v>3.9483796296296302E-2</v>
      </c>
      <c r="F25" s="151">
        <f t="shared" si="10"/>
        <v>3.1417824074074077E-2</v>
      </c>
      <c r="G25" s="88">
        <f t="shared" si="7"/>
        <v>0.79571436946708096</v>
      </c>
      <c r="H25" s="129">
        <v>4.0289351851851875E-3</v>
      </c>
      <c r="I25" s="129">
        <v>3.0347222222222164E-3</v>
      </c>
      <c r="J25" s="129">
        <v>1.5633101851851863E-2</v>
      </c>
      <c r="K25" s="129">
        <v>2.0138888888888845E-3</v>
      </c>
      <c r="L25" s="129">
        <v>1.0995370370370308E-3</v>
      </c>
      <c r="M25" s="129">
        <v>6.1342592592593392E-4</v>
      </c>
      <c r="N25" s="129">
        <f t="shared" si="8"/>
        <v>4.994212962962959E-3</v>
      </c>
      <c r="O25" s="129">
        <v>2.4502314814814821E-3</v>
      </c>
      <c r="P25" s="129">
        <v>1.6597222222222187E-3</v>
      </c>
      <c r="Q25" s="129">
        <v>8.8425925925925825E-4</v>
      </c>
      <c r="R25" s="129">
        <v>1.2592592592592482E-3</v>
      </c>
      <c r="S25" s="129">
        <f t="shared" si="1"/>
        <v>4.7881944444444387E-3</v>
      </c>
      <c r="T25" s="129"/>
      <c r="U25" s="129">
        <v>1.9108796296296235E-3</v>
      </c>
      <c r="V25" s="129">
        <v>2.8773148148148152E-3</v>
      </c>
      <c r="W25" s="146" t="s">
        <v>81</v>
      </c>
      <c r="X25" s="151">
        <f t="shared" si="9"/>
        <v>8.0659722222222261E-3</v>
      </c>
      <c r="Y25" s="88">
        <f t="shared" si="2"/>
        <v>0.20428563053291909</v>
      </c>
      <c r="Z25" s="129"/>
      <c r="AA25" s="129">
        <v>5.0000000000000044E-4</v>
      </c>
      <c r="AB25" s="129">
        <v>2.6504629629629795E-4</v>
      </c>
      <c r="AC25" s="129">
        <v>2.7812499999999977E-3</v>
      </c>
      <c r="AD25" s="129">
        <f t="shared" si="0"/>
        <v>4.5196759259259305E-3</v>
      </c>
      <c r="AE25" s="129">
        <v>6.3657407407408106E-5</v>
      </c>
      <c r="AF25" s="108">
        <v>4.4560185185185223E-3</v>
      </c>
      <c r="AG25" s="111"/>
      <c r="AH25" s="104"/>
      <c r="AI25" s="104"/>
      <c r="AJ25" s="104"/>
      <c r="AK25" s="204"/>
      <c r="AL25" s="206"/>
      <c r="AM25" s="207"/>
      <c r="AN25" s="207"/>
      <c r="AO25" s="207"/>
      <c r="AP25" s="207"/>
      <c r="AQ25" s="204"/>
      <c r="AR25" s="94"/>
      <c r="AS25" s="211">
        <f t="shared" si="3"/>
        <v>1.8252314814814815E-3</v>
      </c>
      <c r="AT25" s="211"/>
      <c r="AU25" s="211"/>
      <c r="AV25" s="211"/>
      <c r="AW25" s="211"/>
      <c r="AX25" s="211">
        <f t="shared" si="5"/>
        <v>1.8252314814814815E-3</v>
      </c>
      <c r="AY25" s="211">
        <v>1.8252314814814815E-3</v>
      </c>
      <c r="AZ25" s="211"/>
      <c r="BA25" s="211"/>
      <c r="BB25" s="31"/>
      <c r="BC25" s="31"/>
    </row>
    <row r="26" spans="1:55" x14ac:dyDescent="0.25">
      <c r="A26" s="128">
        <v>22</v>
      </c>
      <c r="B26" s="85" t="s">
        <v>95</v>
      </c>
      <c r="C26" s="102" t="s">
        <v>115</v>
      </c>
      <c r="D26" s="106">
        <v>3.3714120370370367E-2</v>
      </c>
      <c r="E26" s="129">
        <f t="shared" si="6"/>
        <v>3.3621527777777785E-2</v>
      </c>
      <c r="F26" s="151">
        <f t="shared" si="10"/>
        <v>2.6392361111111106E-2</v>
      </c>
      <c r="G26" s="88">
        <f t="shared" si="7"/>
        <v>0.78498399256428764</v>
      </c>
      <c r="H26" s="129">
        <v>4.5150462962962878E-3</v>
      </c>
      <c r="I26" s="170">
        <v>1.2993055555555546E-2</v>
      </c>
      <c r="J26" s="129"/>
      <c r="K26" s="129">
        <v>2.0601851851851857E-4</v>
      </c>
      <c r="L26" s="129">
        <v>2.7615740740740803E-3</v>
      </c>
      <c r="M26" s="129">
        <v>1.4571759259259173E-3</v>
      </c>
      <c r="N26" s="129">
        <f t="shared" si="8"/>
        <v>4.459490740740756E-3</v>
      </c>
      <c r="O26" s="129">
        <v>1.4293981481481449E-3</v>
      </c>
      <c r="P26" s="129">
        <v>2.1782407407407584E-3</v>
      </c>
      <c r="Q26" s="129">
        <v>8.5185185185185277E-4</v>
      </c>
      <c r="R26" s="129">
        <v>1.0567129629629659E-3</v>
      </c>
      <c r="S26" s="129">
        <f t="shared" si="1"/>
        <v>1.0486111111111115E-3</v>
      </c>
      <c r="T26" s="129"/>
      <c r="U26" s="129">
        <v>5.2430555555555574E-4</v>
      </c>
      <c r="V26" s="129">
        <v>5.2430555555555574E-4</v>
      </c>
      <c r="W26" s="146" t="s">
        <v>82</v>
      </c>
      <c r="X26" s="151">
        <f t="shared" si="9"/>
        <v>7.2291666666666789E-3</v>
      </c>
      <c r="Y26" s="88">
        <f t="shared" si="2"/>
        <v>0.21501600743571239</v>
      </c>
      <c r="Z26" s="129">
        <v>2.2222222222222088E-4</v>
      </c>
      <c r="AA26" s="129">
        <v>1.023148148148158E-3</v>
      </c>
      <c r="AB26" s="129">
        <v>8.5300925925926169E-4</v>
      </c>
      <c r="AC26" s="129">
        <v>2.1655092592592576E-3</v>
      </c>
      <c r="AD26" s="129">
        <f t="shared" si="0"/>
        <v>2.9652777777777802E-3</v>
      </c>
      <c r="AE26" s="129">
        <v>1.872685185185183E-3</v>
      </c>
      <c r="AF26" s="108">
        <v>1.0925925925925973E-3</v>
      </c>
      <c r="AG26" s="111"/>
      <c r="AH26" s="104"/>
      <c r="AI26" s="104"/>
      <c r="AJ26" s="104"/>
      <c r="AK26" s="204"/>
      <c r="AL26" s="206"/>
      <c r="AM26" s="207">
        <v>1</v>
      </c>
      <c r="AN26" s="207">
        <v>2</v>
      </c>
      <c r="AO26" s="207">
        <v>1</v>
      </c>
      <c r="AP26" s="207"/>
      <c r="AQ26" s="204"/>
      <c r="AR26" s="94"/>
      <c r="AS26" s="211">
        <f t="shared" si="3"/>
        <v>1.4293981481481482E-3</v>
      </c>
      <c r="AT26" s="211"/>
      <c r="AU26" s="211"/>
      <c r="AV26" s="211"/>
      <c r="AW26" s="211"/>
      <c r="AX26" s="211">
        <f t="shared" si="5"/>
        <v>1.4293981481481482E-3</v>
      </c>
      <c r="AY26" s="211">
        <v>1.4293981481481482E-3</v>
      </c>
      <c r="AZ26" s="211"/>
      <c r="BA26" s="211"/>
      <c r="BB26" s="31"/>
      <c r="BC26" s="31"/>
    </row>
    <row r="27" spans="1:55" s="94" customFormat="1" x14ac:dyDescent="0.25">
      <c r="A27" s="131">
        <v>23</v>
      </c>
      <c r="B27" s="102" t="s">
        <v>96</v>
      </c>
      <c r="C27" s="102" t="s">
        <v>116</v>
      </c>
      <c r="D27" s="132">
        <v>2.0788194444444442E-2</v>
      </c>
      <c r="E27" s="130">
        <f t="shared" si="6"/>
        <v>2.0759259259259279E-2</v>
      </c>
      <c r="F27" s="152">
        <f t="shared" si="10"/>
        <v>1.5980324074074091E-2</v>
      </c>
      <c r="G27" s="133">
        <f t="shared" si="7"/>
        <v>0.76979259589652105</v>
      </c>
      <c r="H27" s="130">
        <v>2.1678240740740772E-3</v>
      </c>
      <c r="I27" s="130">
        <v>3.098379629629635E-3</v>
      </c>
      <c r="J27" s="130">
        <v>7.1539351851851946E-3</v>
      </c>
      <c r="K27" s="130">
        <v>2.060185185185151E-4</v>
      </c>
      <c r="L27" s="130">
        <v>1.2847222222222244E-3</v>
      </c>
      <c r="M27" s="130">
        <v>2.0254629629629789E-4</v>
      </c>
      <c r="N27" s="130">
        <f t="shared" si="8"/>
        <v>1.8668981481481462E-3</v>
      </c>
      <c r="O27" s="130">
        <v>1.6192129629629621E-3</v>
      </c>
      <c r="P27" s="130">
        <v>2.4768518518518412E-4</v>
      </c>
      <c r="Q27" s="130"/>
      <c r="R27" s="130">
        <v>6.6898148148148242E-4</v>
      </c>
      <c r="S27" s="130">
        <f t="shared" si="1"/>
        <v>1.9467592592592627E-3</v>
      </c>
      <c r="T27" s="130"/>
      <c r="U27" s="130">
        <v>3.8773148148148195E-4</v>
      </c>
      <c r="V27" s="130">
        <v>1.5590277777777807E-3</v>
      </c>
      <c r="W27" s="147" t="s">
        <v>76</v>
      </c>
      <c r="X27" s="152">
        <f t="shared" si="9"/>
        <v>4.7789351851851881E-3</v>
      </c>
      <c r="Y27" s="133">
        <f t="shared" si="2"/>
        <v>0.23020740410347895</v>
      </c>
      <c r="Z27" s="130"/>
      <c r="AA27" s="130">
        <v>5.4861111111111083E-4</v>
      </c>
      <c r="AB27" s="130">
        <v>1.8541666666666641E-3</v>
      </c>
      <c r="AC27" s="130">
        <v>6.4351851851852352E-4</v>
      </c>
      <c r="AD27" s="130">
        <f t="shared" si="0"/>
        <v>1.732638888888889E-3</v>
      </c>
      <c r="AE27" s="130"/>
      <c r="AF27" s="134">
        <v>1.732638888888889E-3</v>
      </c>
      <c r="AG27" s="115">
        <v>1</v>
      </c>
      <c r="AH27" s="102">
        <v>1</v>
      </c>
      <c r="AI27" s="109">
        <v>1</v>
      </c>
      <c r="AJ27" s="109"/>
      <c r="AK27" s="204"/>
      <c r="AL27" s="206"/>
      <c r="AM27" s="207"/>
      <c r="AN27" s="207"/>
      <c r="AO27" s="207"/>
      <c r="AP27" s="207"/>
      <c r="AQ27" s="204"/>
      <c r="AS27" s="211">
        <f t="shared" si="3"/>
        <v>1.4849537037037036E-3</v>
      </c>
      <c r="AT27" s="211">
        <f t="shared" si="4"/>
        <v>1.4849537037037036E-3</v>
      </c>
      <c r="AU27" s="212">
        <v>1.4849537037037036E-3</v>
      </c>
      <c r="AV27" s="212"/>
      <c r="AW27" s="212"/>
      <c r="AX27" s="211"/>
      <c r="AY27" s="212"/>
      <c r="AZ27" s="212"/>
      <c r="BA27" s="212"/>
      <c r="BB27" s="210"/>
      <c r="BC27" s="210"/>
    </row>
    <row r="28" spans="1:55" x14ac:dyDescent="0.25">
      <c r="A28" s="128">
        <v>24</v>
      </c>
      <c r="B28" s="85" t="s">
        <v>96</v>
      </c>
      <c r="C28" s="85" t="s">
        <v>115</v>
      </c>
      <c r="D28" s="106">
        <v>5.1245370370370365E-2</v>
      </c>
      <c r="E28" s="129">
        <f t="shared" si="6"/>
        <v>5.0872685185185194E-2</v>
      </c>
      <c r="F28" s="151">
        <f t="shared" si="10"/>
        <v>3.4120370370370391E-2</v>
      </c>
      <c r="G28" s="88">
        <f t="shared" si="7"/>
        <v>0.6707011876052239</v>
      </c>
      <c r="H28" s="129">
        <v>1.7951388888888826E-3</v>
      </c>
      <c r="I28" s="129">
        <v>8.4606481481481494E-3</v>
      </c>
      <c r="J28" s="129">
        <v>1.2520833333333354E-2</v>
      </c>
      <c r="K28" s="129">
        <v>3.2395833333333417E-3</v>
      </c>
      <c r="L28" s="129">
        <v>3.890046296296302E-3</v>
      </c>
      <c r="M28" s="129">
        <v>1.6180555555555566E-3</v>
      </c>
      <c r="N28" s="129">
        <f t="shared" si="8"/>
        <v>2.596064814814805E-3</v>
      </c>
      <c r="O28" s="129">
        <v>1.4421296296296265E-3</v>
      </c>
      <c r="P28" s="129">
        <v>1.1539351851851784E-3</v>
      </c>
      <c r="Q28" s="129"/>
      <c r="R28" s="129">
        <v>7.7430555555555586E-3</v>
      </c>
      <c r="S28" s="129">
        <f t="shared" si="1"/>
        <v>4.8229166666666577E-3</v>
      </c>
      <c r="T28" s="129"/>
      <c r="U28" s="129">
        <v>9.0740740740740539E-4</v>
      </c>
      <c r="V28" s="129">
        <v>3.9155092592592523E-3</v>
      </c>
      <c r="W28" s="146" t="s">
        <v>83</v>
      </c>
      <c r="X28" s="151">
        <f t="shared" si="9"/>
        <v>1.6752314814814803E-2</v>
      </c>
      <c r="Y28" s="88">
        <f t="shared" si="2"/>
        <v>0.3292988123947761</v>
      </c>
      <c r="Z28" s="129">
        <v>1.9212962962963237E-4</v>
      </c>
      <c r="AA28" s="129">
        <v>1.8506944444444337E-3</v>
      </c>
      <c r="AB28" s="129">
        <v>8.6076388888888921E-3</v>
      </c>
      <c r="AC28" s="129">
        <v>7.1064814814814775E-4</v>
      </c>
      <c r="AD28" s="129">
        <f t="shared" si="0"/>
        <v>5.3912037037036967E-3</v>
      </c>
      <c r="AE28" s="129">
        <v>4.9189814814814539E-4</v>
      </c>
      <c r="AF28" s="108">
        <v>4.8993055555555517E-3</v>
      </c>
      <c r="AG28" s="111"/>
      <c r="AH28" s="104"/>
      <c r="AI28" s="104"/>
      <c r="AJ28" s="104">
        <v>2</v>
      </c>
      <c r="AK28" s="204">
        <v>3</v>
      </c>
      <c r="AL28" s="206"/>
      <c r="AM28" s="207"/>
      <c r="AN28" s="207"/>
      <c r="AO28" s="207"/>
      <c r="AP28" s="207"/>
      <c r="AQ28" s="204"/>
      <c r="AR28" s="94"/>
      <c r="AS28" s="211">
        <f t="shared" si="3"/>
        <v>1.4039351851851851E-3</v>
      </c>
      <c r="AT28" s="211"/>
      <c r="AU28" s="211"/>
      <c r="AV28" s="211"/>
      <c r="AW28" s="211"/>
      <c r="AX28" s="211">
        <f t="shared" si="5"/>
        <v>1.4039351851851851E-3</v>
      </c>
      <c r="AY28" s="211">
        <v>1.4039351851851851E-3</v>
      </c>
      <c r="AZ28" s="211"/>
      <c r="BA28" s="211"/>
      <c r="BB28" s="31"/>
      <c r="BC28" s="31"/>
    </row>
    <row r="29" spans="1:55" x14ac:dyDescent="0.25">
      <c r="A29" s="128">
        <v>25</v>
      </c>
      <c r="B29" s="85" t="s">
        <v>95</v>
      </c>
      <c r="C29" s="85" t="s">
        <v>114</v>
      </c>
      <c r="D29" s="106">
        <v>5.5336805555555556E-2</v>
      </c>
      <c r="E29" s="129">
        <f t="shared" si="6"/>
        <v>5.5090277777777766E-2</v>
      </c>
      <c r="F29" s="151">
        <f t="shared" si="10"/>
        <v>4.5178240740740769E-2</v>
      </c>
      <c r="G29" s="88">
        <f t="shared" si="7"/>
        <v>0.8200764738014209</v>
      </c>
      <c r="H29" s="129">
        <f>(Einzelauswertungen!G31+Einzelauswertungen!G32)/2</f>
        <v>1.0321180555555576E-2</v>
      </c>
      <c r="I29" s="129">
        <f>(Einzelauswertungen!H31+Einzelauswertungen!H32)/2</f>
        <v>2.3151620370370364E-2</v>
      </c>
      <c r="J29" s="129"/>
      <c r="K29" s="129">
        <f>(Einzelauswertungen!J31+Einzelauswertungen!J32)/2</f>
        <v>5.1157407407408095E-4</v>
      </c>
      <c r="L29" s="129">
        <f>(Einzelauswertungen!K31+Einzelauswertungen!K32)/2</f>
        <v>3.1261574074074082E-3</v>
      </c>
      <c r="M29" s="129">
        <f>(Einzelauswertungen!L31+Einzelauswertungen!L32)/2</f>
        <v>2.9826388888888906E-3</v>
      </c>
      <c r="N29" s="129">
        <f t="shared" si="8"/>
        <v>5.0850694444444476E-3</v>
      </c>
      <c r="O29" s="129">
        <f>(Einzelauswertungen!N31+Einzelauswertungen!N32)/2</f>
        <v>1.1927083333333303E-3</v>
      </c>
      <c r="P29" s="129">
        <f>(Einzelauswertungen!O31+Einzelauswertungen!O32)/2</f>
        <v>3.7303240740740799E-3</v>
      </c>
      <c r="Q29" s="129">
        <f>(Einzelauswertungen!P31+Einzelauswertungen!P32)/2</f>
        <v>1.6203703703703649E-4</v>
      </c>
      <c r="R29" s="129">
        <f>(Einzelauswertungen!Q31+Einzelauswertungen!Q32)/2</f>
        <v>2.4322916666666733E-3</v>
      </c>
      <c r="S29" s="129">
        <f t="shared" si="1"/>
        <v>6.4583333333333506E-4</v>
      </c>
      <c r="T29" s="129"/>
      <c r="U29" s="129">
        <f>(Einzelauswertungen!T31+Einzelauswertungen!T32)/2</f>
        <v>3.2291666666666753E-4</v>
      </c>
      <c r="V29" s="129">
        <f>(Einzelauswertungen!U31+Einzelauswertungen!U32)/2</f>
        <v>3.2291666666666753E-4</v>
      </c>
      <c r="W29" s="146">
        <f>(Einzelauswertungen!V31+Einzelauswertungen!V32)/2</f>
        <v>5.3321759259259263E-2</v>
      </c>
      <c r="X29" s="151">
        <f t="shared" si="9"/>
        <v>9.9120370370369987E-3</v>
      </c>
      <c r="Y29" s="88">
        <f t="shared" si="2"/>
        <v>0.17992352619857913</v>
      </c>
      <c r="Z29" s="129">
        <f>(Einzelauswertungen!Y31+Einzelauswertungen!Y32)/2</f>
        <v>1.4699074074074267E-4</v>
      </c>
      <c r="AA29" s="129">
        <f>(Einzelauswertungen!Z31+Einzelauswertungen!Z32)/2</f>
        <v>5.4045138888888771E-3</v>
      </c>
      <c r="AB29" s="129">
        <f>(Einzelauswertungen!AA31+Einzelauswertungen!AA32)/2</f>
        <v>1.0341435185185106E-3</v>
      </c>
      <c r="AC29" s="129">
        <f>(Einzelauswertungen!AB31+Einzelauswertungen!AB32)/2</f>
        <v>4.351851851851844E-4</v>
      </c>
      <c r="AD29" s="129">
        <f t="shared" si="0"/>
        <v>2.891203703703684E-3</v>
      </c>
      <c r="AE29" s="129">
        <f>(Einzelauswertungen!AD31+Einzelauswertungen!AD32)/2</f>
        <v>1.445601851851837E-3</v>
      </c>
      <c r="AF29" s="108">
        <f>(Einzelauswertungen!AE31+Einzelauswertungen!AE32)/2</f>
        <v>1.445601851851847E-3</v>
      </c>
      <c r="AG29" s="113"/>
      <c r="AH29" s="114"/>
      <c r="AI29" s="114"/>
      <c r="AJ29" s="114"/>
      <c r="AK29" s="204"/>
      <c r="AL29" s="206"/>
      <c r="AM29" s="207"/>
      <c r="AN29" s="207">
        <f>(Einzelauswertungen!AM31+Einzelauswertungen!AM32)/2</f>
        <v>5</v>
      </c>
      <c r="AO29" s="207">
        <f>(Einzelauswertungen!AN31+Einzelauswertungen!AN32)/2</f>
        <v>1</v>
      </c>
      <c r="AP29" s="207">
        <f>(Einzelauswertungen!AO31+Einzelauswertungen!AO32)/2</f>
        <v>2</v>
      </c>
      <c r="AQ29" s="204">
        <f>(Einzelauswertungen!AP31+Einzelauswertungen!AP32)/2</f>
        <v>4</v>
      </c>
      <c r="AR29" s="94"/>
      <c r="AS29" s="211">
        <f t="shared" si="3"/>
        <v>1.0277777777777776E-3</v>
      </c>
      <c r="AT29" s="211">
        <f t="shared" si="4"/>
        <v>1.0081018518518518E-3</v>
      </c>
      <c r="AU29" s="211">
        <v>1.0081018518518518E-3</v>
      </c>
      <c r="AV29" s="211"/>
      <c r="AW29" s="211"/>
      <c r="AX29" s="211">
        <f t="shared" si="5"/>
        <v>1.0474537037037037E-3</v>
      </c>
      <c r="AY29" s="211">
        <v>1.0474537037037037E-3</v>
      </c>
      <c r="AZ29" s="211"/>
      <c r="BA29" s="211"/>
      <c r="BB29" s="31"/>
      <c r="BC29" s="31"/>
    </row>
    <row r="30" spans="1:55" x14ac:dyDescent="0.25">
      <c r="A30" s="128">
        <v>26</v>
      </c>
      <c r="B30" s="85" t="s">
        <v>96</v>
      </c>
      <c r="C30" s="85" t="s">
        <v>115</v>
      </c>
      <c r="D30" s="106">
        <v>5.7225694444444447E-2</v>
      </c>
      <c r="E30" s="129">
        <f t="shared" si="6"/>
        <v>5.6950231481481463E-2</v>
      </c>
      <c r="F30" s="151">
        <f t="shared" si="10"/>
        <v>4.0799768518518492E-2</v>
      </c>
      <c r="G30" s="88">
        <f t="shared" si="7"/>
        <v>0.71641093384818588</v>
      </c>
      <c r="H30" s="129">
        <v>5.7916666666666498E-3</v>
      </c>
      <c r="I30" s="129">
        <v>4.2800925925925871E-3</v>
      </c>
      <c r="J30" s="129">
        <v>1.8200231481481498E-2</v>
      </c>
      <c r="K30" s="129">
        <v>1.9085648148148109E-3</v>
      </c>
      <c r="L30" s="129">
        <v>3.1793981481481395E-3</v>
      </c>
      <c r="M30" s="129">
        <v>1.4108796296296282E-3</v>
      </c>
      <c r="N30" s="129">
        <f t="shared" si="8"/>
        <v>6.0289351851851684E-3</v>
      </c>
      <c r="O30" s="129">
        <v>3.9421296296296253E-3</v>
      </c>
      <c r="P30" s="129">
        <v>1.9456018518518444E-3</v>
      </c>
      <c r="Q30" s="129">
        <v>1.4120370370369895E-4</v>
      </c>
      <c r="R30" s="129">
        <v>1.4421296296296209E-3</v>
      </c>
      <c r="S30" s="129">
        <f t="shared" si="1"/>
        <v>2.7557870370370271E-3</v>
      </c>
      <c r="T30" s="129"/>
      <c r="U30" s="129">
        <v>1.0254629629629624E-3</v>
      </c>
      <c r="V30" s="129">
        <v>1.7303240740740647E-3</v>
      </c>
      <c r="W30" s="147" t="s">
        <v>86</v>
      </c>
      <c r="X30" s="151">
        <f t="shared" si="9"/>
        <v>1.6150462962962971E-2</v>
      </c>
      <c r="Y30" s="88">
        <f t="shared" si="2"/>
        <v>0.28358906615181406</v>
      </c>
      <c r="Z30" s="129">
        <v>8.8194444444444214E-4</v>
      </c>
      <c r="AA30" s="129">
        <v>5.3726851851851791E-3</v>
      </c>
      <c r="AB30" s="129">
        <v>2.1527777777777838E-3</v>
      </c>
      <c r="AC30" s="129">
        <v>3.0046296296296318E-3</v>
      </c>
      <c r="AD30" s="129">
        <f t="shared" si="0"/>
        <v>4.7384259259259341E-3</v>
      </c>
      <c r="AE30" s="129">
        <v>9.1087962962963561E-4</v>
      </c>
      <c r="AF30" s="108">
        <v>3.8275462962962985E-3</v>
      </c>
      <c r="AG30" s="111"/>
      <c r="AH30" s="104">
        <v>1</v>
      </c>
      <c r="AI30" s="104">
        <v>1</v>
      </c>
      <c r="AJ30" s="104">
        <v>1</v>
      </c>
      <c r="AK30" s="204"/>
      <c r="AL30" s="206"/>
      <c r="AM30" s="207"/>
      <c r="AN30" s="207"/>
      <c r="AO30" s="207"/>
      <c r="AP30" s="207"/>
      <c r="AQ30" s="204"/>
      <c r="AR30" s="94"/>
      <c r="AS30" s="211">
        <f t="shared" si="3"/>
        <v>3.1759259259259258E-3</v>
      </c>
      <c r="AT30" s="211"/>
      <c r="AU30" s="211"/>
      <c r="AV30" s="211"/>
      <c r="AW30" s="211"/>
      <c r="AX30" s="211">
        <f t="shared" si="5"/>
        <v>3.1759259259259258E-3</v>
      </c>
      <c r="AY30" s="211">
        <v>3.1759259259259258E-3</v>
      </c>
      <c r="AZ30" s="211"/>
      <c r="BA30" s="211"/>
      <c r="BB30" s="31"/>
      <c r="BC30" s="31"/>
    </row>
    <row r="31" spans="1:55" s="94" customFormat="1" ht="15.75" thickBot="1" x14ac:dyDescent="0.3">
      <c r="A31" s="160">
        <v>27</v>
      </c>
      <c r="B31" s="161" t="s">
        <v>95</v>
      </c>
      <c r="C31" s="161" t="s">
        <v>116</v>
      </c>
      <c r="D31" s="162">
        <v>5.0302083333333331E-2</v>
      </c>
      <c r="E31" s="163">
        <f t="shared" si="6"/>
        <v>5.017824074074069E-2</v>
      </c>
      <c r="F31" s="164">
        <f t="shared" si="10"/>
        <v>3.776967592592588E-2</v>
      </c>
      <c r="G31" s="165">
        <f t="shared" si="7"/>
        <v>0.75271024588273272</v>
      </c>
      <c r="H31" s="163">
        <v>6.6724537037037152E-3</v>
      </c>
      <c r="I31" s="163">
        <v>1.7968749999999954E-2</v>
      </c>
      <c r="J31" s="163">
        <v>1.1226851851851832E-3</v>
      </c>
      <c r="K31" s="163">
        <v>2.9189814814814859E-3</v>
      </c>
      <c r="L31" s="163">
        <v>2.0555555555555548E-3</v>
      </c>
      <c r="M31" s="163">
        <v>1.4745370370370361E-3</v>
      </c>
      <c r="N31" s="163">
        <f t="shared" si="8"/>
        <v>5.5567129629629543E-3</v>
      </c>
      <c r="O31" s="163">
        <v>1.3344907407407507E-3</v>
      </c>
      <c r="P31" s="163">
        <v>9.6759259259259324E-4</v>
      </c>
      <c r="Q31" s="163">
        <v>3.2546296296296108E-3</v>
      </c>
      <c r="R31" s="163">
        <v>2.5648148148147928E-3</v>
      </c>
      <c r="S31" s="163">
        <f t="shared" si="1"/>
        <v>2.0717592592592662E-4</v>
      </c>
      <c r="T31" s="163"/>
      <c r="U31" s="163"/>
      <c r="V31" s="163">
        <v>2.0717592592592662E-4</v>
      </c>
      <c r="W31" s="166" t="s">
        <v>77</v>
      </c>
      <c r="X31" s="164">
        <f t="shared" si="9"/>
        <v>1.2408564814814806E-2</v>
      </c>
      <c r="Y31" s="165">
        <f t="shared" si="2"/>
        <v>0.24728975411726722</v>
      </c>
      <c r="Z31" s="163">
        <v>3.5300925925926471E-4</v>
      </c>
      <c r="AA31" s="163">
        <v>4.5694444444444255E-3</v>
      </c>
      <c r="AB31" s="163">
        <v>2.3865740740740765E-3</v>
      </c>
      <c r="AC31" s="163">
        <v>2.5555555555555492E-3</v>
      </c>
      <c r="AD31" s="163">
        <f t="shared" si="0"/>
        <v>2.5439814814814904E-3</v>
      </c>
      <c r="AE31" s="163">
        <v>6.7592592592593051E-4</v>
      </c>
      <c r="AF31" s="167">
        <v>1.8680555555555599E-3</v>
      </c>
      <c r="AG31" s="168"/>
      <c r="AH31" s="169"/>
      <c r="AI31" s="169"/>
      <c r="AJ31" s="169"/>
      <c r="AK31" s="205"/>
      <c r="AL31" s="208">
        <v>1</v>
      </c>
      <c r="AM31" s="209"/>
      <c r="AN31" s="209">
        <v>1</v>
      </c>
      <c r="AO31" s="209">
        <v>2</v>
      </c>
      <c r="AP31" s="209"/>
      <c r="AQ31" s="205"/>
      <c r="AS31" s="211">
        <f t="shared" si="3"/>
        <v>8.5995370370370381E-4</v>
      </c>
      <c r="AT31" s="211">
        <f t="shared" si="4"/>
        <v>8.5995370370370381E-4</v>
      </c>
      <c r="AU31" s="212">
        <v>3.7731481481481486E-4</v>
      </c>
      <c r="AV31" s="212">
        <v>4.8263888888888895E-4</v>
      </c>
      <c r="AW31" s="212"/>
      <c r="AX31" s="211"/>
      <c r="AY31" s="212"/>
      <c r="AZ31" s="212"/>
      <c r="BA31" s="212"/>
      <c r="BB31" s="210"/>
      <c r="BC31" s="210"/>
    </row>
    <row r="32" spans="1:55" x14ac:dyDescent="0.25">
      <c r="A32" s="135"/>
      <c r="B32" s="118"/>
      <c r="C32" s="118"/>
      <c r="D32" s="136"/>
      <c r="E32" s="137"/>
      <c r="F32" s="153"/>
      <c r="G32" s="138"/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48"/>
      <c r="X32" s="153"/>
      <c r="Y32" s="138"/>
      <c r="Z32" s="137"/>
      <c r="AA32" s="137"/>
      <c r="AB32" s="137"/>
      <c r="AC32" s="137"/>
      <c r="AD32" s="137"/>
      <c r="AE32" s="137"/>
      <c r="AF32" s="108"/>
      <c r="AG32" s="111"/>
      <c r="AH32" s="104"/>
      <c r="AI32" s="104"/>
      <c r="AJ32" s="104"/>
      <c r="AK32" s="104"/>
      <c r="AL32" s="194"/>
      <c r="AM32" s="177"/>
      <c r="AN32" s="177"/>
      <c r="AO32" s="177"/>
      <c r="AP32" s="124" t="s">
        <v>101</v>
      </c>
      <c r="AQ32" s="178">
        <f>SUM(AG5:AQ31)</f>
        <v>54</v>
      </c>
      <c r="AS32" s="137"/>
      <c r="AT32" s="137"/>
    </row>
    <row r="33" spans="1:46" x14ac:dyDescent="0.25">
      <c r="A33" s="135"/>
      <c r="B33" s="118"/>
      <c r="C33" s="118"/>
      <c r="D33" s="136"/>
      <c r="E33" s="137"/>
      <c r="F33" s="153"/>
      <c r="G33" s="138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48"/>
      <c r="X33" s="153"/>
      <c r="Y33" s="138"/>
      <c r="Z33" s="137"/>
      <c r="AA33" s="137"/>
      <c r="AB33" s="137"/>
      <c r="AC33" s="137"/>
      <c r="AD33" s="137"/>
      <c r="AE33" s="137"/>
      <c r="AF33" s="139"/>
      <c r="AG33" s="116"/>
      <c r="AH33" s="117"/>
      <c r="AI33" s="117"/>
      <c r="AJ33" s="117"/>
      <c r="AK33" s="117"/>
      <c r="AL33" s="116"/>
      <c r="AM33" s="117"/>
      <c r="AN33" s="117"/>
      <c r="AO33" s="117" t="s">
        <v>110</v>
      </c>
      <c r="AP33" s="118" t="s">
        <v>111</v>
      </c>
      <c r="AQ33" s="119" t="s">
        <v>112</v>
      </c>
      <c r="AS33" s="137"/>
      <c r="AT33" s="137"/>
    </row>
    <row r="34" spans="1:46" ht="15.75" thickBot="1" x14ac:dyDescent="0.3">
      <c r="A34" s="140"/>
      <c r="B34" s="122"/>
      <c r="C34" s="122"/>
      <c r="D34" s="141"/>
      <c r="E34" s="142"/>
      <c r="F34" s="154"/>
      <c r="G34" s="143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  <c r="U34" s="142"/>
      <c r="V34" s="142"/>
      <c r="W34" s="149"/>
      <c r="X34" s="154"/>
      <c r="Y34" s="143"/>
      <c r="Z34" s="142"/>
      <c r="AA34" s="142"/>
      <c r="AB34" s="142"/>
      <c r="AC34" s="142"/>
      <c r="AD34" s="142"/>
      <c r="AE34" s="142"/>
      <c r="AF34" s="144"/>
      <c r="AG34" s="120"/>
      <c r="AH34" s="121"/>
      <c r="AI34" s="121"/>
      <c r="AJ34" s="121"/>
      <c r="AK34" s="121"/>
      <c r="AL34" s="120"/>
      <c r="AM34" s="121"/>
      <c r="AN34" s="121"/>
      <c r="AO34" s="190">
        <v>2</v>
      </c>
      <c r="AP34" s="190">
        <v>34</v>
      </c>
      <c r="AQ34" s="184">
        <v>18</v>
      </c>
      <c r="AS34" s="137"/>
      <c r="AT34" s="137"/>
    </row>
    <row r="35" spans="1:46" x14ac:dyDescent="0.25">
      <c r="A35" s="197" t="s">
        <v>108</v>
      </c>
      <c r="B35" s="124"/>
      <c r="C35" s="124"/>
      <c r="D35" s="125"/>
      <c r="E35" s="187" t="s">
        <v>97</v>
      </c>
      <c r="F35" s="214" t="s">
        <v>101</v>
      </c>
      <c r="G35" s="127"/>
      <c r="H35" s="126"/>
      <c r="I35" s="126"/>
      <c r="J35" s="126"/>
      <c r="K35" s="126"/>
      <c r="L35" s="126"/>
      <c r="M35" s="126"/>
      <c r="N35" s="126" t="s">
        <v>101</v>
      </c>
      <c r="O35" s="126"/>
      <c r="P35" s="126"/>
      <c r="Q35" s="126"/>
      <c r="R35" s="126"/>
      <c r="S35" s="126"/>
      <c r="T35" s="126"/>
      <c r="U35" s="126"/>
      <c r="V35" s="126"/>
      <c r="W35" s="126"/>
      <c r="X35" s="126" t="s">
        <v>101</v>
      </c>
      <c r="Y35" s="127"/>
      <c r="Z35" s="126"/>
      <c r="AA35" s="126"/>
      <c r="AB35" s="126"/>
      <c r="AC35" s="126"/>
      <c r="AD35" s="126" t="s">
        <v>101</v>
      </c>
      <c r="AE35" s="126"/>
      <c r="AF35" s="171"/>
      <c r="AG35" s="194"/>
      <c r="AH35" s="177"/>
      <c r="AI35" s="177"/>
      <c r="AJ35" s="177"/>
      <c r="AK35" s="177"/>
      <c r="AL35" s="177"/>
      <c r="AM35" s="177"/>
      <c r="AN35" s="177"/>
      <c r="AO35" s="177"/>
      <c r="AP35" s="124"/>
      <c r="AQ35" s="178"/>
      <c r="AS35" s="278" t="s">
        <v>97</v>
      </c>
      <c r="AT35" s="279"/>
    </row>
    <row r="36" spans="1:46" x14ac:dyDescent="0.25">
      <c r="A36" s="128"/>
      <c r="B36" s="85"/>
      <c r="C36" s="85"/>
      <c r="D36" s="129"/>
      <c r="E36" s="129" t="s">
        <v>98</v>
      </c>
      <c r="F36" s="137">
        <f>SUM(H36:M36)+SUM(O36:Q36)</f>
        <v>3.2132201479076486E-2</v>
      </c>
      <c r="G36" s="188"/>
      <c r="H36" s="129">
        <f t="shared" ref="H36:M36" si="11">AVERAGEIF($B$5:$B$31,"S",H5:H31)</f>
        <v>6.6783371913580322E-3</v>
      </c>
      <c r="I36" s="129">
        <f t="shared" si="11"/>
        <v>1.4319444444444438E-2</v>
      </c>
      <c r="J36" s="129">
        <f t="shared" si="11"/>
        <v>1.1849371693121683E-3</v>
      </c>
      <c r="K36" s="129">
        <f t="shared" si="11"/>
        <v>6.3462752525252563E-4</v>
      </c>
      <c r="L36" s="129">
        <f t="shared" si="11"/>
        <v>2.6902488425925987E-3</v>
      </c>
      <c r="M36" s="129">
        <f t="shared" si="11"/>
        <v>1.359164562289561E-3</v>
      </c>
      <c r="N36" s="129">
        <f>O36+P36+Q36</f>
        <v>5.2654417438271596E-3</v>
      </c>
      <c r="O36" s="129">
        <f>AVERAGEIF($B$5:$B$31,"S",O5:O31)</f>
        <v>1.405719521604938E-3</v>
      </c>
      <c r="P36" s="129">
        <f>AVERAGEIF($B$5:$B$31,"S",P5:P31)</f>
        <v>2.7230902777777774E-3</v>
      </c>
      <c r="Q36" s="129">
        <f>AVERAGEIF($B$5:$B$31,"S",Q5:Q31)</f>
        <v>1.1366319444444447E-3</v>
      </c>
      <c r="R36" s="129">
        <f>AVERAGEIF($B$5:$B$31,"S",R5:R31)</f>
        <v>1.889362373737373E-3</v>
      </c>
      <c r="S36" s="129">
        <f>AVERAGEIF($B$5:$B$31,"S",S5:S31)</f>
        <v>2.9957561728395079E-4</v>
      </c>
      <c r="T36" s="129"/>
      <c r="U36" s="129">
        <f>AVERAGEIF($B$5:$B$31,"S",U5:U31)</f>
        <v>3.4230324074074089E-4</v>
      </c>
      <c r="V36" s="129">
        <f>AVERAGEIF($B$5:$B$31,"S",V5:V31)</f>
        <v>3.7094907407407427E-4</v>
      </c>
      <c r="W36" s="129">
        <f>AVERAGEIF($B$5:$B$31,"S",W5:W31)</f>
        <v>3.9893647119341569E-2</v>
      </c>
      <c r="X36" s="129">
        <f>SUM(Z36:AC36)+SUM(AE36:AF36)</f>
        <v>1.0242139274691356E-2</v>
      </c>
      <c r="Y36" s="188">
        <f>AVERAGEIF($B$5:$B$31,"S",Y5:Y31)</f>
        <v>0.24385489831135687</v>
      </c>
      <c r="Z36" s="129">
        <f>AVERAGEIF($B$5:$B$31,"S",Z5:Z31)</f>
        <v>4.5254629629629638E-4</v>
      </c>
      <c r="AA36" s="129">
        <f>AVERAGEIF($B$5:$B$31,"S",AA5:AA31)</f>
        <v>2.6484374999999976E-3</v>
      </c>
      <c r="AB36" s="129">
        <f>AVERAGEIF($B$5:$B$31,"S",AB5:AB31)</f>
        <v>2.673852237654322E-3</v>
      </c>
      <c r="AC36" s="129">
        <f>AVERAGEIF($B$5:$B$31,"S",AC5:AC31)</f>
        <v>1.80102237654321E-3</v>
      </c>
      <c r="AD36" s="129">
        <f>AE36+AF36</f>
        <v>2.6662808641975295E-3</v>
      </c>
      <c r="AE36" s="129">
        <f>AVERAGEIF($B$5:$B$31,"S",AE5:AE31)</f>
        <v>1.3238811728395056E-3</v>
      </c>
      <c r="AF36" s="172">
        <f>AVERAGEIF($B$5:$B$31,"S",AF5:AF31)</f>
        <v>1.3423996913580242E-3</v>
      </c>
      <c r="AG36" s="111"/>
      <c r="AH36" s="104"/>
      <c r="AI36" s="104"/>
      <c r="AJ36" s="104"/>
      <c r="AK36" s="104"/>
      <c r="AL36" s="104"/>
      <c r="AM36" s="104"/>
      <c r="AN36" s="104"/>
      <c r="AO36" s="104"/>
      <c r="AP36" s="85"/>
      <c r="AQ36" s="112"/>
      <c r="AS36" s="280">
        <f>AVERAGEIF($B$5:$B$31,"S",AS5:AS31)</f>
        <v>1.2311439043209875E-3</v>
      </c>
      <c r="AT36" s="281" t="s">
        <v>124</v>
      </c>
    </row>
    <row r="37" spans="1:46" ht="15.75" thickBot="1" x14ac:dyDescent="0.3">
      <c r="A37" s="189"/>
      <c r="B37" s="190"/>
      <c r="C37" s="190"/>
      <c r="D37" s="129"/>
      <c r="E37" s="192" t="s">
        <v>99</v>
      </c>
      <c r="F37" s="142">
        <f>SUM(H37:M37)+SUM(O37:Q37)</f>
        <v>3.0298275412858743E-2</v>
      </c>
      <c r="G37" s="193"/>
      <c r="H37" s="192">
        <f t="shared" ref="H37:M37" si="12">AVERAGEIF($B$5:$B$31,"M",H5:H31)</f>
        <v>3.6273148148148137E-3</v>
      </c>
      <c r="I37" s="192">
        <f t="shared" si="12"/>
        <v>4.2555941358024679E-3</v>
      </c>
      <c r="J37" s="192">
        <f t="shared" si="12"/>
        <v>1.239332561728395E-2</v>
      </c>
      <c r="K37" s="192">
        <f t="shared" si="12"/>
        <v>1.5280864197530844E-3</v>
      </c>
      <c r="L37" s="192">
        <f t="shared" si="12"/>
        <v>2.8555555555555561E-3</v>
      </c>
      <c r="M37" s="192">
        <f t="shared" si="12"/>
        <v>7.3644179894180085E-4</v>
      </c>
      <c r="N37" s="192">
        <f>O37+P37+Q37</f>
        <v>4.9019570707070706E-3</v>
      </c>
      <c r="O37" s="192">
        <f t="shared" ref="O37:W37" si="13">AVERAGEIF($B$5:$B$31,"M",O5:O31)</f>
        <v>2.7097608024691374E-3</v>
      </c>
      <c r="P37" s="192">
        <f t="shared" si="13"/>
        <v>1.2297067901234544E-3</v>
      </c>
      <c r="Q37" s="192">
        <f t="shared" si="13"/>
        <v>9.6248947811447907E-4</v>
      </c>
      <c r="R37" s="192">
        <f t="shared" si="13"/>
        <v>1.7002700617283939E-3</v>
      </c>
      <c r="S37" s="192">
        <f t="shared" si="13"/>
        <v>3.931558641975307E-3</v>
      </c>
      <c r="T37" s="192">
        <f t="shared" si="13"/>
        <v>1.3700810185185194E-3</v>
      </c>
      <c r="U37" s="192">
        <f t="shared" si="13"/>
        <v>1.4977678571428568E-3</v>
      </c>
      <c r="V37" s="192">
        <f t="shared" si="13"/>
        <v>2.3509645061728377E-3</v>
      </c>
      <c r="W37" s="192">
        <f t="shared" si="13"/>
        <v>3.6683333333333332E-2</v>
      </c>
      <c r="X37" s="192">
        <f>SUM(Z37:AC37)+SUM(AE37:AF37)</f>
        <v>1.0942004243827162E-2</v>
      </c>
      <c r="Y37" s="193">
        <f>AVERAGEIF($B$5:$B$31,"M",Y5:Y31)</f>
        <v>0.25910573621158645</v>
      </c>
      <c r="Z37" s="192">
        <f>AVERAGEIF($B$5:$B$31,"M",Z5:Z31)</f>
        <v>9.2028356481481464E-4</v>
      </c>
      <c r="AA37" s="192">
        <f>AVERAGEIF($B$5:$B$31,"M",AA5:AA31)</f>
        <v>1.2592206790123463E-3</v>
      </c>
      <c r="AB37" s="192">
        <f>AVERAGEIF($B$5:$B$31,"M",AB5:AB31)</f>
        <v>2.8954089506172819E-3</v>
      </c>
      <c r="AC37" s="192">
        <f>AVERAGEIF($B$5:$B$31,"M",AC5:AC31)</f>
        <v>1.4382716049382719E-3</v>
      </c>
      <c r="AD37" s="192">
        <f>AE37+AF37</f>
        <v>4.428819444444447E-3</v>
      </c>
      <c r="AE37" s="192">
        <f>AVERAGEIF($B$5:$B$31,"M",AE5:AE31)</f>
        <v>1.1307870370370397E-3</v>
      </c>
      <c r="AF37" s="173">
        <f>AVERAGEIF($B$5:$B$31,"M",AF5:AF31)</f>
        <v>3.2980324074074071E-3</v>
      </c>
      <c r="AG37" s="195"/>
      <c r="AH37" s="182"/>
      <c r="AI37" s="182"/>
      <c r="AJ37" s="182"/>
      <c r="AK37" s="182"/>
      <c r="AL37" s="182"/>
      <c r="AM37" s="183"/>
      <c r="AN37" s="183"/>
      <c r="AO37" s="183"/>
      <c r="AP37" s="183"/>
      <c r="AQ37" s="196"/>
      <c r="AS37" s="280">
        <f t="shared" ref="AS37" si="14">AVERAGEIF($B$5:$B$31,"M",AS5:AS31)</f>
        <v>2.3341820987654322E-3</v>
      </c>
      <c r="AT37" s="281" t="s">
        <v>122</v>
      </c>
    </row>
    <row r="38" spans="1:46" x14ac:dyDescent="0.25">
      <c r="A38" s="197" t="s">
        <v>109</v>
      </c>
      <c r="B38" s="124"/>
      <c r="C38" s="124"/>
      <c r="D38" s="125"/>
      <c r="E38" s="129" t="s">
        <v>98</v>
      </c>
      <c r="F38" s="214">
        <f>F36</f>
        <v>3.2132201479076486E-2</v>
      </c>
      <c r="G38" s="127"/>
      <c r="H38" s="126"/>
      <c r="I38" s="126"/>
      <c r="J38" s="126"/>
      <c r="K38" s="126"/>
      <c r="L38" s="199">
        <f>M38/F38</f>
        <v>4.2299142284869827E-2</v>
      </c>
      <c r="M38" s="126">
        <f>M36</f>
        <v>1.359164562289561E-3</v>
      </c>
      <c r="N38" s="126"/>
      <c r="O38" s="126"/>
      <c r="P38" s="126"/>
      <c r="Q38" s="199">
        <f>R38/F38</f>
        <v>5.8799655385195701E-2</v>
      </c>
      <c r="R38" s="126">
        <f>R36</f>
        <v>1.889362373737373E-3</v>
      </c>
      <c r="S38" s="126"/>
      <c r="T38" s="126"/>
      <c r="U38" s="126"/>
      <c r="V38" s="126"/>
      <c r="W38" s="126"/>
      <c r="X38" s="126"/>
      <c r="Y38" s="127"/>
      <c r="Z38" s="126"/>
      <c r="AA38" s="126"/>
      <c r="AB38" s="126"/>
      <c r="AC38" s="126"/>
      <c r="AD38" s="126"/>
      <c r="AE38" s="126"/>
      <c r="AF38" s="126"/>
      <c r="AG38" s="175" t="s">
        <v>103</v>
      </c>
      <c r="AH38" s="176"/>
      <c r="AI38" s="176"/>
      <c r="AJ38" s="176"/>
      <c r="AK38" s="176">
        <v>9</v>
      </c>
      <c r="AL38" s="176"/>
      <c r="AM38" s="177"/>
      <c r="AN38" s="177"/>
      <c r="AO38" s="177"/>
      <c r="AP38" s="124"/>
      <c r="AQ38" s="178">
        <v>8</v>
      </c>
      <c r="AS38" s="282">
        <f>AVERAGE(AS36:AS37)</f>
        <v>1.7826630015432099E-3</v>
      </c>
      <c r="AT38" s="283" t="s">
        <v>123</v>
      </c>
    </row>
    <row r="39" spans="1:46" x14ac:dyDescent="0.25">
      <c r="A39" s="128"/>
      <c r="B39" s="85"/>
      <c r="C39" s="85"/>
      <c r="D39" s="106"/>
      <c r="E39" s="200" t="s">
        <v>99</v>
      </c>
      <c r="F39" s="215">
        <f>F37</f>
        <v>3.0298275412858743E-2</v>
      </c>
      <c r="G39" s="72"/>
      <c r="H39" s="200"/>
      <c r="I39" s="200"/>
      <c r="J39" s="200"/>
      <c r="K39" s="200"/>
      <c r="L39" s="201">
        <f>M39/F39</f>
        <v>2.4306393314691806E-2</v>
      </c>
      <c r="M39" s="200">
        <f>M37</f>
        <v>7.3644179894180085E-4</v>
      </c>
      <c r="N39" s="200"/>
      <c r="O39" s="200"/>
      <c r="P39" s="200"/>
      <c r="Q39" s="201">
        <f>R39/F39</f>
        <v>5.6117717545296014E-2</v>
      </c>
      <c r="R39" s="200">
        <f>R37</f>
        <v>1.7002700617283939E-3</v>
      </c>
      <c r="S39" s="200"/>
      <c r="T39" s="200"/>
      <c r="U39" s="200"/>
      <c r="V39" s="200"/>
      <c r="W39" s="200"/>
      <c r="X39" s="200"/>
      <c r="Y39" s="72"/>
      <c r="Z39" s="200"/>
      <c r="AA39" s="200"/>
      <c r="AB39" s="200"/>
      <c r="AC39" s="200"/>
      <c r="AD39" s="200"/>
      <c r="AE39" s="200"/>
      <c r="AF39" s="202"/>
      <c r="AG39" s="179" t="s">
        <v>107</v>
      </c>
      <c r="AH39" s="180"/>
      <c r="AI39" s="180"/>
      <c r="AJ39" s="180"/>
      <c r="AK39" s="180">
        <f>15-AK38</f>
        <v>6</v>
      </c>
      <c r="AL39" s="180"/>
      <c r="AM39" s="104"/>
      <c r="AN39" s="104"/>
      <c r="AO39" s="104"/>
      <c r="AP39" s="85"/>
      <c r="AQ39" s="112">
        <f>12-AQ38</f>
        <v>4</v>
      </c>
      <c r="AS39"/>
      <c r="AT39" s="129"/>
    </row>
    <row r="40" spans="1:46" x14ac:dyDescent="0.25">
      <c r="A40" s="128"/>
      <c r="B40" s="85"/>
      <c r="C40" s="85"/>
      <c r="D40" s="106"/>
      <c r="E40" s="129" t="s">
        <v>98</v>
      </c>
      <c r="F40" s="215">
        <f t="shared" ref="F40:F41" si="15">F38</f>
        <v>3.2132201479076486E-2</v>
      </c>
      <c r="G40" s="88"/>
      <c r="H40" s="129"/>
      <c r="I40" s="129"/>
      <c r="J40" s="129"/>
      <c r="K40" s="129"/>
      <c r="L40" s="129"/>
      <c r="M40" s="199">
        <f>N40/F40</f>
        <v>0.16386806696876513</v>
      </c>
      <c r="N40" s="129">
        <f>N36</f>
        <v>5.2654417438271596E-3</v>
      </c>
      <c r="O40" s="129">
        <f t="shared" ref="O40:Q41" si="16">O36</f>
        <v>1.405719521604938E-3</v>
      </c>
      <c r="P40" s="129">
        <f t="shared" si="16"/>
        <v>2.7230902777777774E-3</v>
      </c>
      <c r="Q40" s="129">
        <f t="shared" si="16"/>
        <v>1.1366319444444447E-3</v>
      </c>
      <c r="R40" s="129"/>
      <c r="S40" s="129"/>
      <c r="T40" s="129"/>
      <c r="U40" s="129"/>
      <c r="V40" s="129"/>
      <c r="W40" s="129"/>
      <c r="X40" s="129"/>
      <c r="Y40" s="88"/>
      <c r="Z40" s="129"/>
      <c r="AA40" s="129"/>
      <c r="AB40" s="129"/>
      <c r="AC40" s="129"/>
      <c r="AD40" s="129"/>
      <c r="AE40" s="129"/>
      <c r="AF40" s="129"/>
      <c r="AG40" s="179" t="s">
        <v>104</v>
      </c>
      <c r="AH40" s="180"/>
      <c r="AI40" s="180"/>
      <c r="AJ40" s="180"/>
      <c r="AK40" s="180">
        <f>SUM(AG5:AK31)</f>
        <v>22</v>
      </c>
      <c r="AL40" s="180"/>
      <c r="AM40" s="104"/>
      <c r="AN40" s="104"/>
      <c r="AO40" s="104"/>
      <c r="AP40" s="85"/>
      <c r="AQ40" s="112">
        <f>SUM(AL5:AQ31)</f>
        <v>32</v>
      </c>
      <c r="AS40"/>
      <c r="AT40" s="129"/>
    </row>
    <row r="41" spans="1:46" x14ac:dyDescent="0.25">
      <c r="A41" s="128"/>
      <c r="B41" s="85"/>
      <c r="C41" s="85"/>
      <c r="D41" s="106"/>
      <c r="E41" s="200" t="s">
        <v>99</v>
      </c>
      <c r="F41" s="215">
        <f t="shared" si="15"/>
        <v>3.0298275412858743E-2</v>
      </c>
      <c r="G41" s="88"/>
      <c r="H41" s="129"/>
      <c r="I41" s="129"/>
      <c r="J41" s="129"/>
      <c r="K41" s="129"/>
      <c r="L41" s="129"/>
      <c r="M41" s="199">
        <f>N41/F41</f>
        <v>0.1617899700200974</v>
      </c>
      <c r="N41" s="129">
        <f>N37</f>
        <v>4.9019570707070706E-3</v>
      </c>
      <c r="O41" s="129">
        <f t="shared" si="16"/>
        <v>2.7097608024691374E-3</v>
      </c>
      <c r="P41" s="129">
        <f t="shared" si="16"/>
        <v>1.2297067901234544E-3</v>
      </c>
      <c r="Q41" s="129">
        <f t="shared" si="16"/>
        <v>9.6248947811447907E-4</v>
      </c>
      <c r="R41" s="129"/>
      <c r="S41" s="129"/>
      <c r="T41" s="129"/>
      <c r="U41" s="129"/>
      <c r="V41" s="129"/>
      <c r="W41" s="129"/>
      <c r="X41" s="129"/>
      <c r="Y41" s="88"/>
      <c r="Z41" s="129"/>
      <c r="AA41" s="129"/>
      <c r="AB41" s="129"/>
      <c r="AC41" s="129"/>
      <c r="AD41" s="129"/>
      <c r="AE41" s="129"/>
      <c r="AF41" s="129"/>
      <c r="AG41" s="179" t="s">
        <v>105</v>
      </c>
      <c r="AH41" s="180"/>
      <c r="AI41" s="180"/>
      <c r="AJ41" s="180"/>
      <c r="AK41" s="185">
        <f>AK40/15</f>
        <v>1.4666666666666666</v>
      </c>
      <c r="AL41" s="180"/>
      <c r="AM41" s="104"/>
      <c r="AN41" s="104"/>
      <c r="AO41" s="104"/>
      <c r="AP41" s="85"/>
      <c r="AQ41" s="186">
        <f>AQ40/12</f>
        <v>2.6666666666666665</v>
      </c>
      <c r="AS41"/>
      <c r="AT41" s="129"/>
    </row>
    <row r="42" spans="1:46" ht="15.75" thickBot="1" x14ac:dyDescent="0.3">
      <c r="A42" s="189"/>
      <c r="B42" s="190"/>
      <c r="C42" s="190"/>
      <c r="D42" s="191"/>
      <c r="E42" s="192"/>
      <c r="F42" s="192"/>
      <c r="G42" s="198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X42" s="192"/>
      <c r="Y42" s="198"/>
      <c r="Z42" s="192"/>
      <c r="AA42" s="192"/>
      <c r="AB42" s="192"/>
      <c r="AC42" s="192"/>
      <c r="AD42" s="192"/>
      <c r="AE42" s="192"/>
      <c r="AF42" s="192"/>
      <c r="AG42" s="181" t="s">
        <v>106</v>
      </c>
      <c r="AH42" s="182"/>
      <c r="AI42" s="182"/>
      <c r="AJ42" s="182"/>
      <c r="AK42" s="182">
        <f>AK40/AK38</f>
        <v>2.4444444444444446</v>
      </c>
      <c r="AL42" s="182"/>
      <c r="AM42" s="183"/>
      <c r="AN42" s="183"/>
      <c r="AO42" s="183"/>
      <c r="AP42" s="183"/>
      <c r="AQ42" s="184">
        <f>AQ40/AQ38</f>
        <v>4</v>
      </c>
      <c r="AS42"/>
      <c r="AT42" s="129"/>
    </row>
    <row r="43" spans="1:46" x14ac:dyDescent="0.25">
      <c r="AG43" s="174"/>
      <c r="AH43" s="174"/>
      <c r="AI43" s="174"/>
      <c r="AJ43" s="174"/>
      <c r="AK43" s="174"/>
      <c r="AL43" s="174"/>
      <c r="AS43"/>
    </row>
    <row r="44" spans="1:46" x14ac:dyDescent="0.25">
      <c r="AG44" s="174"/>
      <c r="AH44" s="174"/>
      <c r="AI44" s="174"/>
      <c r="AJ44" s="174"/>
      <c r="AK44" s="174"/>
      <c r="AL44" s="174"/>
    </row>
    <row r="45" spans="1:46" x14ac:dyDescent="0.25">
      <c r="AG45" s="174"/>
      <c r="AH45" s="174"/>
      <c r="AI45" s="174"/>
      <c r="AJ45" s="174"/>
      <c r="AK45" s="174"/>
      <c r="AL45" s="174"/>
    </row>
    <row r="46" spans="1:46" x14ac:dyDescent="0.25">
      <c r="AG46" s="174"/>
      <c r="AH46" s="174"/>
      <c r="AI46" s="174"/>
      <c r="AJ46" s="174"/>
      <c r="AK46" s="174"/>
      <c r="AL46" s="174"/>
    </row>
    <row r="47" spans="1:46" x14ac:dyDescent="0.25">
      <c r="AG47" s="174"/>
      <c r="AH47" s="174"/>
      <c r="AI47" s="174"/>
      <c r="AJ47" s="174"/>
      <c r="AK47" s="174"/>
      <c r="AL47" s="174"/>
    </row>
    <row r="48" spans="1:46" x14ac:dyDescent="0.25">
      <c r="AG48" s="174"/>
      <c r="AH48" s="174"/>
      <c r="AI48" s="174"/>
      <c r="AJ48" s="174"/>
      <c r="AK48" s="174"/>
      <c r="AL48" s="174"/>
    </row>
    <row r="49" spans="33:38" x14ac:dyDescent="0.25">
      <c r="AG49" s="174"/>
      <c r="AH49" s="174"/>
      <c r="AI49" s="174"/>
      <c r="AJ49" s="174"/>
      <c r="AK49" s="174"/>
      <c r="AL49" s="174"/>
    </row>
    <row r="50" spans="33:38" x14ac:dyDescent="0.25">
      <c r="AG50" s="174"/>
      <c r="AH50" s="174"/>
      <c r="AI50" s="174"/>
      <c r="AJ50" s="174"/>
      <c r="AK50" s="174"/>
      <c r="AL50" s="174"/>
    </row>
    <row r="51" spans="33:38" x14ac:dyDescent="0.25">
      <c r="AG51" s="174"/>
      <c r="AH51" s="174"/>
      <c r="AI51" s="174"/>
      <c r="AJ51" s="174"/>
      <c r="AK51" s="174"/>
      <c r="AL51" s="174"/>
    </row>
    <row r="52" spans="33:38" x14ac:dyDescent="0.25">
      <c r="AG52" s="174"/>
      <c r="AH52" s="174"/>
      <c r="AI52" s="174"/>
      <c r="AJ52" s="174"/>
      <c r="AK52" s="174"/>
      <c r="AL52" s="174"/>
    </row>
    <row r="53" spans="33:38" x14ac:dyDescent="0.25">
      <c r="AG53" s="174"/>
      <c r="AH53" s="174"/>
      <c r="AI53" s="174"/>
      <c r="AJ53" s="174"/>
      <c r="AK53" s="174"/>
      <c r="AL53" s="174"/>
    </row>
    <row r="54" spans="33:38" x14ac:dyDescent="0.25">
      <c r="AG54" s="174"/>
      <c r="AH54" s="174"/>
      <c r="AI54" s="174"/>
      <c r="AJ54" s="174"/>
      <c r="AK54" s="174"/>
      <c r="AL54" s="174"/>
    </row>
    <row r="55" spans="33:38" x14ac:dyDescent="0.25">
      <c r="AG55" s="174"/>
      <c r="AH55" s="174"/>
      <c r="AI55" s="174"/>
      <c r="AJ55" s="174"/>
      <c r="AK55" s="174"/>
      <c r="AL55" s="174"/>
    </row>
    <row r="56" spans="33:38" x14ac:dyDescent="0.25">
      <c r="AG56" s="174"/>
      <c r="AH56" s="174"/>
      <c r="AI56" s="174"/>
      <c r="AJ56" s="174"/>
      <c r="AK56" s="174"/>
      <c r="AL56" s="174"/>
    </row>
    <row r="57" spans="33:38" x14ac:dyDescent="0.25">
      <c r="AG57" s="174"/>
      <c r="AH57" s="174"/>
      <c r="AI57" s="174"/>
      <c r="AJ57" s="174"/>
      <c r="AK57" s="174"/>
      <c r="AL57" s="174"/>
    </row>
    <row r="58" spans="33:38" x14ac:dyDescent="0.25">
      <c r="AG58" s="174"/>
      <c r="AH58" s="174"/>
      <c r="AI58" s="174"/>
      <c r="AJ58" s="174"/>
      <c r="AK58" s="174"/>
      <c r="AL58" s="174"/>
    </row>
  </sheetData>
  <autoFilter ref="A2:AQ42" xr:uid="{00000000-0009-0000-0000-000000000000}">
    <filterColumn colId="5" showButton="0"/>
    <filterColumn colId="18" showButton="0"/>
    <filterColumn colId="19" showButton="0"/>
    <filterColumn colId="20" showButton="0"/>
    <filterColumn colId="23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17">
    <mergeCell ref="AG1:AQ1"/>
    <mergeCell ref="AU4:AW4"/>
    <mergeCell ref="AY4:BA4"/>
    <mergeCell ref="AG2:AQ3"/>
    <mergeCell ref="AD3:AD4"/>
    <mergeCell ref="A1:AF1"/>
    <mergeCell ref="A2:A4"/>
    <mergeCell ref="C2:C4"/>
    <mergeCell ref="D2:D4"/>
    <mergeCell ref="F2:G4"/>
    <mergeCell ref="S2:V2"/>
    <mergeCell ref="W2:W4"/>
    <mergeCell ref="X2:Y4"/>
    <mergeCell ref="S3:S4"/>
    <mergeCell ref="E2:E4"/>
    <mergeCell ref="N3:N4"/>
    <mergeCell ref="B2:B4"/>
  </mergeCells>
  <pageMargins left="0.7" right="0.7" top="0.78740157499999996" bottom="0.78740157499999996" header="0.3" footer="0.3"/>
  <pageSetup paperSize="9" orientation="portrait" horizontalDpi="4294967295" verticalDpi="4294967295" r:id="rId1"/>
  <ignoredErrors>
    <ignoredError sqref="N25:N28 N12 N17:N18 N21:N24 N30:N31 AD23 AD2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32"/>
  <sheetViews>
    <sheetView zoomScaleNormal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sqref="A1:AE1"/>
    </sheetView>
  </sheetViews>
  <sheetFormatPr baseColWidth="10" defaultRowHeight="15" x14ac:dyDescent="0.25"/>
  <cols>
    <col min="1" max="2" width="5.7109375" style="1" customWidth="1"/>
    <col min="3" max="3" width="11.7109375" style="25" customWidth="1"/>
    <col min="4" max="5" width="11.7109375" style="2" customWidth="1"/>
    <col min="6" max="6" width="5.7109375" style="18" customWidth="1"/>
    <col min="7" max="23" width="11.7109375" style="2" customWidth="1"/>
    <col min="24" max="24" width="5.28515625" style="18" customWidth="1"/>
    <col min="25" max="27" width="11.7109375" style="2" customWidth="1"/>
    <col min="28" max="28" width="12.42578125" style="2" customWidth="1"/>
    <col min="29" max="31" width="11.7109375" style="2" customWidth="1"/>
    <col min="32" max="16384" width="11.42578125" style="1"/>
  </cols>
  <sheetData>
    <row r="1" spans="1:42" ht="30" customHeight="1" thickBot="1" x14ac:dyDescent="0.3">
      <c r="A1" s="277" t="s">
        <v>57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27" t="s">
        <v>125</v>
      </c>
      <c r="AG1" s="227"/>
      <c r="AH1" s="227"/>
      <c r="AI1" s="227"/>
      <c r="AJ1" s="227"/>
      <c r="AK1" s="227"/>
      <c r="AL1" s="227"/>
      <c r="AM1" s="227"/>
      <c r="AN1" s="227"/>
      <c r="AO1" s="227"/>
      <c r="AP1" s="227"/>
    </row>
    <row r="2" spans="1:42" ht="45" customHeight="1" x14ac:dyDescent="0.25">
      <c r="A2" s="228" t="s">
        <v>10</v>
      </c>
      <c r="B2" s="231" t="s">
        <v>11</v>
      </c>
      <c r="C2" s="234" t="s">
        <v>12</v>
      </c>
      <c r="D2" s="273" t="s">
        <v>29</v>
      </c>
      <c r="E2" s="237" t="s">
        <v>5</v>
      </c>
      <c r="F2" s="238"/>
      <c r="G2" s="64"/>
      <c r="H2" s="64"/>
      <c r="I2" s="64"/>
      <c r="J2" s="64"/>
      <c r="K2" s="64"/>
      <c r="L2" s="64"/>
      <c r="M2" s="64"/>
      <c r="N2" s="64"/>
      <c r="O2" s="64"/>
      <c r="P2" s="64"/>
      <c r="Q2" s="270" t="s">
        <v>18</v>
      </c>
      <c r="R2" s="271"/>
      <c r="S2" s="271"/>
      <c r="T2" s="271"/>
      <c r="U2" s="272"/>
      <c r="V2" s="265" t="s">
        <v>16</v>
      </c>
      <c r="W2" s="248" t="s">
        <v>8</v>
      </c>
      <c r="X2" s="249"/>
      <c r="Y2" s="3"/>
      <c r="Z2" s="3"/>
      <c r="AA2" s="3"/>
      <c r="AB2" s="3"/>
      <c r="AC2" s="3"/>
      <c r="AD2" s="3"/>
      <c r="AE2" s="3"/>
      <c r="AF2" s="261" t="s">
        <v>42</v>
      </c>
      <c r="AG2" s="262"/>
      <c r="AH2" s="262"/>
      <c r="AI2" s="262"/>
      <c r="AJ2" s="262"/>
      <c r="AK2" s="262"/>
      <c r="AL2" s="262"/>
      <c r="AM2" s="262"/>
      <c r="AN2" s="262"/>
      <c r="AO2" s="262"/>
      <c r="AP2" s="262"/>
    </row>
    <row r="3" spans="1:42" ht="30" customHeight="1" x14ac:dyDescent="0.25">
      <c r="A3" s="229"/>
      <c r="B3" s="232"/>
      <c r="C3" s="235"/>
      <c r="D3" s="274"/>
      <c r="E3" s="239"/>
      <c r="F3" s="240"/>
      <c r="G3" s="65"/>
      <c r="H3" s="65"/>
      <c r="I3" s="65"/>
      <c r="J3" s="65"/>
      <c r="K3" s="65"/>
      <c r="L3" s="65"/>
      <c r="M3" s="5" t="s">
        <v>1</v>
      </c>
      <c r="N3" s="6"/>
      <c r="O3" s="6"/>
      <c r="P3" s="6"/>
      <c r="Q3" s="23"/>
      <c r="R3" s="268" t="s">
        <v>4</v>
      </c>
      <c r="S3" s="7"/>
      <c r="T3" s="7"/>
      <c r="U3" s="8"/>
      <c r="V3" s="266"/>
      <c r="W3" s="250"/>
      <c r="X3" s="251"/>
      <c r="Y3" s="9"/>
      <c r="Z3" s="9"/>
      <c r="AA3" s="20"/>
      <c r="AB3" s="19"/>
      <c r="AC3" s="263" t="s">
        <v>9</v>
      </c>
      <c r="AD3" s="4"/>
      <c r="AE3" s="4"/>
      <c r="AF3" s="57"/>
      <c r="AG3" s="58"/>
      <c r="AH3" s="58"/>
      <c r="AI3" s="58"/>
      <c r="AJ3" s="58"/>
      <c r="AK3" s="58"/>
      <c r="AL3" s="58"/>
      <c r="AM3" s="58"/>
      <c r="AN3" s="58"/>
      <c r="AO3" s="58"/>
      <c r="AP3" s="58"/>
    </row>
    <row r="4" spans="1:42" ht="60.75" thickBot="1" x14ac:dyDescent="0.3">
      <c r="A4" s="230"/>
      <c r="B4" s="233"/>
      <c r="C4" s="236"/>
      <c r="D4" s="275"/>
      <c r="E4" s="241"/>
      <c r="F4" s="242"/>
      <c r="G4" s="22" t="s">
        <v>0</v>
      </c>
      <c r="H4" s="22" t="s">
        <v>19</v>
      </c>
      <c r="I4" s="22" t="s">
        <v>31</v>
      </c>
      <c r="J4" s="10" t="s">
        <v>6</v>
      </c>
      <c r="K4" s="10" t="s">
        <v>7</v>
      </c>
      <c r="L4" s="11" t="s">
        <v>17</v>
      </c>
      <c r="M4" s="12"/>
      <c r="N4" s="13" t="s">
        <v>2</v>
      </c>
      <c r="O4" s="14" t="s">
        <v>3</v>
      </c>
      <c r="P4" s="21" t="s">
        <v>22</v>
      </c>
      <c r="Q4" s="24" t="s">
        <v>30</v>
      </c>
      <c r="R4" s="269"/>
      <c r="S4" s="15" t="s">
        <v>24</v>
      </c>
      <c r="T4" s="15" t="s">
        <v>25</v>
      </c>
      <c r="U4" s="16" t="s">
        <v>26</v>
      </c>
      <c r="V4" s="267"/>
      <c r="W4" s="252"/>
      <c r="X4" s="253"/>
      <c r="Y4" s="27" t="s">
        <v>13</v>
      </c>
      <c r="Z4" s="28" t="s">
        <v>14</v>
      </c>
      <c r="AA4" s="29" t="s">
        <v>23</v>
      </c>
      <c r="AB4" s="30" t="s">
        <v>28</v>
      </c>
      <c r="AC4" s="264"/>
      <c r="AD4" s="29" t="s">
        <v>15</v>
      </c>
      <c r="AE4" s="59" t="s">
        <v>32</v>
      </c>
      <c r="AF4" s="60" t="s">
        <v>48</v>
      </c>
      <c r="AG4" s="61" t="s">
        <v>41</v>
      </c>
      <c r="AH4" s="61" t="s">
        <v>49</v>
      </c>
      <c r="AI4" s="61" t="s">
        <v>44</v>
      </c>
      <c r="AJ4" s="62" t="s">
        <v>43</v>
      </c>
      <c r="AK4" s="60" t="s">
        <v>50</v>
      </c>
      <c r="AL4" s="61" t="s">
        <v>45</v>
      </c>
      <c r="AM4" s="62" t="s">
        <v>47</v>
      </c>
      <c r="AN4" s="103" t="s">
        <v>46</v>
      </c>
      <c r="AO4" s="103" t="s">
        <v>65</v>
      </c>
      <c r="AP4" s="103" t="s">
        <v>66</v>
      </c>
    </row>
    <row r="5" spans="1:42" x14ac:dyDescent="0.25">
      <c r="A5" s="84">
        <v>1</v>
      </c>
      <c r="B5" s="85" t="s">
        <v>116</v>
      </c>
      <c r="C5" s="86">
        <v>3.3087962962962965E-2</v>
      </c>
      <c r="D5" s="66">
        <f>E5+W5</f>
        <v>3.3065972222222247E-2</v>
      </c>
      <c r="E5" s="87">
        <f t="shared" ref="E5:E13" si="0">G5+H5+I5+J5+K5+L5+M5</f>
        <v>2.6484953703703722E-2</v>
      </c>
      <c r="F5" s="88">
        <f>E5/D5</f>
        <v>0.80097308271203049</v>
      </c>
      <c r="G5" s="66">
        <v>6.0949074074074239E-3</v>
      </c>
      <c r="H5" s="66">
        <v>1.3951388888888886E-2</v>
      </c>
      <c r="I5" s="66"/>
      <c r="J5" s="66">
        <v>4.5717592592592511E-4</v>
      </c>
      <c r="K5" s="66">
        <v>1.7754629629629631E-3</v>
      </c>
      <c r="L5" s="66"/>
      <c r="M5" s="66">
        <f>SUM(N5:P5)</f>
        <v>4.2060185185185221E-3</v>
      </c>
      <c r="N5" s="66">
        <v>1.6805555555555636E-3</v>
      </c>
      <c r="O5" s="66">
        <v>2.5254629629629585E-3</v>
      </c>
      <c r="P5" s="66"/>
      <c r="Q5" s="66"/>
      <c r="R5" s="66">
        <f>SUM(S5:U5)</f>
        <v>0</v>
      </c>
      <c r="S5" s="66"/>
      <c r="T5" s="66"/>
      <c r="U5" s="66"/>
      <c r="V5" s="66" t="s">
        <v>20</v>
      </c>
      <c r="W5" s="87">
        <f>SUM(Y5:AC5)</f>
        <v>6.5810185185185225E-3</v>
      </c>
      <c r="X5" s="88">
        <f>W5/D5</f>
        <v>0.19902691728796945</v>
      </c>
      <c r="Y5" s="66">
        <v>5.1851851851852232E-4</v>
      </c>
      <c r="Z5" s="66">
        <v>6.5856481481481322E-4</v>
      </c>
      <c r="AA5" s="66">
        <v>4.3055555555555902E-4</v>
      </c>
      <c r="AB5" s="66">
        <v>1.7442129629629609E-3</v>
      </c>
      <c r="AC5" s="66">
        <f t="shared" ref="AC5:AC32" si="1">SUM(AD5:AE5)</f>
        <v>3.2291666666666675E-3</v>
      </c>
      <c r="AD5" s="66">
        <v>2.5636574074074069E-3</v>
      </c>
      <c r="AE5" s="66">
        <v>6.6550925925926065E-4</v>
      </c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</row>
    <row r="6" spans="1:42" x14ac:dyDescent="0.25">
      <c r="A6" s="83">
        <v>1</v>
      </c>
      <c r="B6" s="68" t="s">
        <v>115</v>
      </c>
      <c r="C6" s="69">
        <v>3.3087962962962965E-2</v>
      </c>
      <c r="D6" s="70">
        <f t="shared" ref="D6:D32" si="2">E6+W6</f>
        <v>3.2980324074074099E-2</v>
      </c>
      <c r="E6" s="71">
        <f t="shared" si="0"/>
        <v>2.6162037037037053E-2</v>
      </c>
      <c r="F6" s="72">
        <f t="shared" ref="F6:F13" si="3">E6/D6</f>
        <v>0.79326197578522539</v>
      </c>
      <c r="G6" s="70">
        <v>5.9803240740740806E-3</v>
      </c>
      <c r="H6" s="70">
        <v>1.3666666666666676E-2</v>
      </c>
      <c r="I6" s="70"/>
      <c r="J6" s="70">
        <v>3.6226851851851741E-4</v>
      </c>
      <c r="K6" s="70">
        <v>1.9999999999999792E-3</v>
      </c>
      <c r="L6" s="70"/>
      <c r="M6" s="70">
        <f>SUM(N6:P6)</f>
        <v>4.1527777777777969E-3</v>
      </c>
      <c r="N6" s="70">
        <v>1.649305555555567E-3</v>
      </c>
      <c r="O6" s="70">
        <v>2.5034722222222298E-3</v>
      </c>
      <c r="P6" s="70"/>
      <c r="Q6" s="70"/>
      <c r="R6" s="70">
        <f t="shared" ref="R6:R32" si="4">SUM(S6:U6)</f>
        <v>0</v>
      </c>
      <c r="S6" s="70"/>
      <c r="T6" s="70"/>
      <c r="U6" s="70"/>
      <c r="V6" s="70" t="s">
        <v>27</v>
      </c>
      <c r="W6" s="71">
        <f t="shared" ref="W6:W13" si="5">SUM(Y6:AC6)</f>
        <v>6.8182870370370472E-3</v>
      </c>
      <c r="X6" s="72">
        <f t="shared" ref="X6:X13" si="6">W6/D6</f>
        <v>0.20673802421477466</v>
      </c>
      <c r="Y6" s="70">
        <v>5.648148148148166E-4</v>
      </c>
      <c r="Z6" s="70">
        <v>6.0648148148148215E-4</v>
      </c>
      <c r="AA6" s="70">
        <v>4.2361111111111072E-4</v>
      </c>
      <c r="AB6" s="70">
        <v>1.8888888888888918E-3</v>
      </c>
      <c r="AC6" s="70">
        <f t="shared" si="1"/>
        <v>3.3344907407407459E-3</v>
      </c>
      <c r="AD6" s="70">
        <v>2.6134259259259288E-3</v>
      </c>
      <c r="AE6" s="70">
        <v>7.2106481481481717E-4</v>
      </c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</row>
    <row r="7" spans="1:42" x14ac:dyDescent="0.25">
      <c r="A7" s="82">
        <v>2</v>
      </c>
      <c r="B7" s="73" t="s">
        <v>116</v>
      </c>
      <c r="C7" s="74">
        <v>2.8703703703703703E-2</v>
      </c>
      <c r="D7" s="75">
        <f t="shared" si="2"/>
        <v>2.8707175925925931E-2</v>
      </c>
      <c r="E7" s="76">
        <f t="shared" si="0"/>
        <v>1.7998842592592594E-2</v>
      </c>
      <c r="F7" s="77">
        <f t="shared" si="3"/>
        <v>0.62698060718461468</v>
      </c>
      <c r="G7" s="75">
        <v>2.6180555555555558E-3</v>
      </c>
      <c r="H7" s="75">
        <v>2.5208333333333272E-3</v>
      </c>
      <c r="I7" s="75">
        <v>6.7916666666666663E-3</v>
      </c>
      <c r="J7" s="75">
        <v>4.3865740740740584E-4</v>
      </c>
      <c r="K7" s="75">
        <v>2.2685185185185273E-3</v>
      </c>
      <c r="L7" s="75">
        <v>1.4467592592592657E-4</v>
      </c>
      <c r="M7" s="75">
        <f t="shared" ref="M7:M32" si="7">SUM(N7:P7)</f>
        <v>3.2164351851851868E-3</v>
      </c>
      <c r="N7" s="75">
        <v>2.2418981481481526E-3</v>
      </c>
      <c r="O7" s="75">
        <v>5.5092592592592693E-4</v>
      </c>
      <c r="P7" s="75">
        <v>4.2361111111110725E-4</v>
      </c>
      <c r="Q7" s="75">
        <v>1.2847222222222079E-4</v>
      </c>
      <c r="R7" s="75">
        <f t="shared" si="4"/>
        <v>2.9988425925925972E-3</v>
      </c>
      <c r="S7" s="75">
        <v>4.131944444444452E-4</v>
      </c>
      <c r="T7" s="75"/>
      <c r="U7" s="75">
        <v>2.585648148148152E-3</v>
      </c>
      <c r="V7" s="75" t="s">
        <v>33</v>
      </c>
      <c r="W7" s="76">
        <f t="shared" si="5"/>
        <v>1.0708333333333337E-2</v>
      </c>
      <c r="X7" s="77">
        <f t="shared" si="6"/>
        <v>0.37301939281538532</v>
      </c>
      <c r="Y7" s="75">
        <v>2.0069444444444449E-3</v>
      </c>
      <c r="Z7" s="75">
        <v>1.0324074074074098E-3</v>
      </c>
      <c r="AA7" s="75">
        <v>3.4780092592592584E-3</v>
      </c>
      <c r="AB7" s="75">
        <v>2.3344907407407455E-3</v>
      </c>
      <c r="AC7" s="75">
        <f t="shared" si="1"/>
        <v>1.8564814814814794E-3</v>
      </c>
      <c r="AD7" s="75">
        <v>1.2569444444444429E-3</v>
      </c>
      <c r="AE7" s="75">
        <v>5.9953703703703645E-4</v>
      </c>
      <c r="AF7" s="73"/>
      <c r="AG7" s="73"/>
      <c r="AH7" s="73"/>
      <c r="AI7" s="73"/>
      <c r="AJ7" s="73"/>
      <c r="AK7" s="73"/>
      <c r="AL7" s="73"/>
      <c r="AM7" s="73"/>
      <c r="AN7" s="85"/>
      <c r="AO7" s="85"/>
      <c r="AP7" s="85"/>
    </row>
    <row r="8" spans="1:42" x14ac:dyDescent="0.25">
      <c r="A8" s="83">
        <v>2</v>
      </c>
      <c r="B8" s="68" t="s">
        <v>115</v>
      </c>
      <c r="C8" s="69">
        <v>2.8703703703703703E-2</v>
      </c>
      <c r="D8" s="70">
        <f t="shared" si="2"/>
        <v>2.801967592592592E-2</v>
      </c>
      <c r="E8" s="71">
        <f t="shared" si="0"/>
        <v>1.7954861111111102E-2</v>
      </c>
      <c r="F8" s="72">
        <f t="shared" si="3"/>
        <v>0.64079474575571049</v>
      </c>
      <c r="G8" s="70">
        <v>2.5555555555555548E-3</v>
      </c>
      <c r="H8" s="70">
        <v>2.3981481481481479E-3</v>
      </c>
      <c r="I8" s="70">
        <v>6.765046296296289E-3</v>
      </c>
      <c r="J8" s="70">
        <v>4.9884259259259261E-4</v>
      </c>
      <c r="K8" s="70">
        <v>2.2893518518518523E-3</v>
      </c>
      <c r="L8" s="70" t="s">
        <v>36</v>
      </c>
      <c r="M8" s="70">
        <f t="shared" si="7"/>
        <v>3.3136574074074075E-3</v>
      </c>
      <c r="N8" s="70">
        <v>2.3136574074074075E-3</v>
      </c>
      <c r="O8" s="70">
        <v>5.9259259259259258E-4</v>
      </c>
      <c r="P8" s="70">
        <v>4.0740740740740738E-4</v>
      </c>
      <c r="Q8" s="70" t="s">
        <v>35</v>
      </c>
      <c r="R8" s="70">
        <f t="shared" si="4"/>
        <v>3.1388888888888872E-3</v>
      </c>
      <c r="S8" s="70">
        <v>4.1319444444444449E-4</v>
      </c>
      <c r="T8" s="70"/>
      <c r="U8" s="70">
        <v>2.7256944444444429E-3</v>
      </c>
      <c r="V8" s="70" t="s">
        <v>37</v>
      </c>
      <c r="W8" s="71">
        <f t="shared" si="5"/>
        <v>1.0064814814814816E-2</v>
      </c>
      <c r="X8" s="72">
        <f t="shared" si="6"/>
        <v>0.35920525424428945</v>
      </c>
      <c r="Y8" s="70">
        <v>1.3425925925925925E-3</v>
      </c>
      <c r="Z8" s="70">
        <v>1.0405092592592593E-3</v>
      </c>
      <c r="AA8" s="70">
        <v>3.4189814814814825E-3</v>
      </c>
      <c r="AB8" s="70">
        <v>2.3958333333333327E-3</v>
      </c>
      <c r="AC8" s="70">
        <f t="shared" si="1"/>
        <v>1.8668981481481483E-3</v>
      </c>
      <c r="AD8" s="70">
        <v>1.246527777777778E-3</v>
      </c>
      <c r="AE8" s="70">
        <v>6.2037037037037041E-4</v>
      </c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</row>
    <row r="9" spans="1:42" x14ac:dyDescent="0.25">
      <c r="A9" s="82">
        <v>3</v>
      </c>
      <c r="B9" s="73" t="s">
        <v>116</v>
      </c>
      <c r="C9" s="74">
        <v>4.449074074074074E-2</v>
      </c>
      <c r="D9" s="75">
        <f t="shared" si="2"/>
        <v>4.2982638888888869E-2</v>
      </c>
      <c r="E9" s="76">
        <f t="shared" si="0"/>
        <v>3.5777777777777763E-2</v>
      </c>
      <c r="F9" s="77">
        <f t="shared" si="3"/>
        <v>0.83237741336133775</v>
      </c>
      <c r="G9" s="75">
        <v>7.4282407407407422E-3</v>
      </c>
      <c r="H9" s="75">
        <v>1.7579861111111088E-2</v>
      </c>
      <c r="I9" s="75">
        <v>7.673611111111249E-4</v>
      </c>
      <c r="J9" s="75">
        <v>8.0439814814814437E-4</v>
      </c>
      <c r="K9" s="75">
        <v>2.6585648148148202E-3</v>
      </c>
      <c r="L9" s="75">
        <v>3.3680555555555634E-4</v>
      </c>
      <c r="M9" s="75">
        <f t="shared" si="7"/>
        <v>6.2025462962962911E-3</v>
      </c>
      <c r="N9" s="75" t="s">
        <v>38</v>
      </c>
      <c r="O9" s="75">
        <v>5.1944444444444304E-3</v>
      </c>
      <c r="P9" s="75">
        <v>1.0081018518518607E-3</v>
      </c>
      <c r="Q9" s="75">
        <v>1.3194444444444597E-3</v>
      </c>
      <c r="R9" s="75">
        <f t="shared" si="4"/>
        <v>0</v>
      </c>
      <c r="S9" s="75"/>
      <c r="T9" s="75"/>
      <c r="U9" s="75"/>
      <c r="V9" s="75" t="s">
        <v>39</v>
      </c>
      <c r="W9" s="76">
        <f t="shared" si="5"/>
        <v>7.2048611111111098E-3</v>
      </c>
      <c r="X9" s="77">
        <f t="shared" si="6"/>
        <v>0.16762258663866231</v>
      </c>
      <c r="Y9" s="75">
        <v>4.7569444444444449E-4</v>
      </c>
      <c r="Z9" s="75">
        <v>5.3472222222222809E-4</v>
      </c>
      <c r="AA9" s="75">
        <v>7.9976851851851845E-4</v>
      </c>
      <c r="AB9" s="75">
        <v>1.9178240740740727E-3</v>
      </c>
      <c r="AC9" s="75">
        <f t="shared" si="1"/>
        <v>3.476851851851846E-3</v>
      </c>
      <c r="AD9" s="75">
        <v>2.1979166666666666E-3</v>
      </c>
      <c r="AE9" s="75">
        <v>1.2789351851851794E-3</v>
      </c>
      <c r="AF9" s="73"/>
      <c r="AG9" s="73"/>
      <c r="AH9" s="73"/>
      <c r="AI9" s="73"/>
      <c r="AJ9" s="73"/>
      <c r="AK9" s="73"/>
      <c r="AL9" s="73"/>
      <c r="AM9" s="73"/>
      <c r="AN9" s="85"/>
      <c r="AO9" s="85"/>
      <c r="AP9" s="85"/>
    </row>
    <row r="10" spans="1:42" x14ac:dyDescent="0.25">
      <c r="A10" s="83">
        <v>3</v>
      </c>
      <c r="B10" s="68" t="s">
        <v>115</v>
      </c>
      <c r="C10" s="69">
        <v>4.449074074074074E-2</v>
      </c>
      <c r="D10" s="70">
        <f>E10+W10</f>
        <v>4.4300925925925938E-2</v>
      </c>
      <c r="E10" s="71">
        <f t="shared" si="0"/>
        <v>3.6767361111111133E-2</v>
      </c>
      <c r="F10" s="72">
        <f>E10/D10</f>
        <v>0.82994565785348551</v>
      </c>
      <c r="G10" s="70">
        <v>7.231481481481488E-3</v>
      </c>
      <c r="H10" s="70">
        <v>1.7403935185185189E-2</v>
      </c>
      <c r="I10" s="70">
        <v>7.4884259259258568E-4</v>
      </c>
      <c r="J10" s="70">
        <v>7.9166666666666274E-4</v>
      </c>
      <c r="K10" s="70">
        <v>2.9097222222222476E-3</v>
      </c>
      <c r="L10" s="70">
        <v>3.7384259259259445E-4</v>
      </c>
      <c r="M10" s="70">
        <f t="shared" si="7"/>
        <v>7.3078703703703648E-3</v>
      </c>
      <c r="N10" s="70">
        <v>1.4571759259259258E-3</v>
      </c>
      <c r="O10" s="70">
        <v>4.9629629629629572E-3</v>
      </c>
      <c r="P10" s="70">
        <v>8.8773148148148153E-4</v>
      </c>
      <c r="Q10" s="70">
        <v>1.3229166666666762E-3</v>
      </c>
      <c r="R10" s="70">
        <f t="shared" si="4"/>
        <v>0</v>
      </c>
      <c r="S10" s="70"/>
      <c r="T10" s="70"/>
      <c r="U10" s="70"/>
      <c r="V10" s="70" t="s">
        <v>40</v>
      </c>
      <c r="W10" s="71">
        <f>SUM(Y10:AC10)</f>
        <v>7.5335648148148089E-3</v>
      </c>
      <c r="X10" s="72">
        <f>W10/D10</f>
        <v>0.1700543421465146</v>
      </c>
      <c r="Y10" s="70">
        <v>5.7407407407407407E-4</v>
      </c>
      <c r="Z10" s="70">
        <v>6.018518518518519E-4</v>
      </c>
      <c r="AA10" s="70">
        <v>9.016203703703712E-4</v>
      </c>
      <c r="AB10" s="70">
        <v>1.9594907407407373E-3</v>
      </c>
      <c r="AC10" s="70">
        <f t="shared" si="1"/>
        <v>3.4965277777777746E-3</v>
      </c>
      <c r="AD10" s="70">
        <v>2.2407407407407372E-3</v>
      </c>
      <c r="AE10" s="70">
        <v>1.2557870370370375E-3</v>
      </c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</row>
    <row r="11" spans="1:42" s="94" customFormat="1" x14ac:dyDescent="0.25">
      <c r="A11" s="82">
        <v>4</v>
      </c>
      <c r="B11" s="73" t="s">
        <v>116</v>
      </c>
      <c r="C11" s="90">
        <v>4.570833333333333E-2</v>
      </c>
      <c r="D11" s="91">
        <f t="shared" si="2"/>
        <v>4.5681712962962966E-2</v>
      </c>
      <c r="E11" s="92">
        <f t="shared" si="0"/>
        <v>3.7207175925925935E-2</v>
      </c>
      <c r="F11" s="93">
        <f t="shared" si="3"/>
        <v>0.814487319161874</v>
      </c>
      <c r="G11" s="91">
        <v>4.3495370370370337E-3</v>
      </c>
      <c r="H11" s="91">
        <v>3.7523148148148134E-3</v>
      </c>
      <c r="I11" s="91">
        <v>1.7071759259259259E-2</v>
      </c>
      <c r="J11" s="91">
        <v>3.1030092592592602E-3</v>
      </c>
      <c r="K11" s="91">
        <v>1.3935185185185218E-3</v>
      </c>
      <c r="L11" s="91">
        <v>6.4236111111112132E-4</v>
      </c>
      <c r="M11" s="91">
        <f t="shared" si="7"/>
        <v>6.894675925925923E-3</v>
      </c>
      <c r="N11" s="91">
        <v>3.2962962962962937E-3</v>
      </c>
      <c r="O11" s="91">
        <v>1.9340277777777793E-3</v>
      </c>
      <c r="P11" s="91">
        <v>1.66435185185185E-3</v>
      </c>
      <c r="Q11" s="91">
        <v>2.2326388888888899E-3</v>
      </c>
      <c r="R11" s="91">
        <f t="shared" si="4"/>
        <v>8.750000000000006E-3</v>
      </c>
      <c r="S11" s="91">
        <v>2.8599537037037048E-3</v>
      </c>
      <c r="T11" s="91">
        <v>3.5949074074074095E-3</v>
      </c>
      <c r="U11" s="91">
        <v>2.2951388888888917E-3</v>
      </c>
      <c r="V11" s="91" t="s">
        <v>51</v>
      </c>
      <c r="W11" s="92">
        <f t="shared" si="5"/>
        <v>8.4745370370370304E-3</v>
      </c>
      <c r="X11" s="93">
        <f t="shared" si="6"/>
        <v>0.18551268083812597</v>
      </c>
      <c r="Y11" s="91">
        <v>1.2222222222222218E-3</v>
      </c>
      <c r="Z11" s="91">
        <v>4.2361111111111419E-4</v>
      </c>
      <c r="AA11" s="91">
        <v>3.1944444444444381E-3</v>
      </c>
      <c r="AB11" s="91">
        <v>1.1354166666666591E-3</v>
      </c>
      <c r="AC11" s="91">
        <f t="shared" si="1"/>
        <v>2.4988425925925968E-3</v>
      </c>
      <c r="AD11" s="91">
        <v>1.0868055555555561E-3</v>
      </c>
      <c r="AE11" s="91">
        <v>1.4120370370370406E-3</v>
      </c>
      <c r="AF11" s="89">
        <v>1</v>
      </c>
      <c r="AG11" s="89">
        <v>1</v>
      </c>
      <c r="AH11" s="89">
        <v>1</v>
      </c>
      <c r="AI11" s="89"/>
      <c r="AJ11" s="89"/>
      <c r="AK11" s="89"/>
      <c r="AL11" s="89"/>
      <c r="AM11" s="89"/>
      <c r="AN11" s="102"/>
      <c r="AO11" s="102"/>
      <c r="AP11" s="102"/>
    </row>
    <row r="12" spans="1:42" s="94" customFormat="1" x14ac:dyDescent="0.25">
      <c r="A12" s="83">
        <v>4</v>
      </c>
      <c r="B12" s="68" t="s">
        <v>115</v>
      </c>
      <c r="C12" s="96">
        <v>4.570833333333333E-2</v>
      </c>
      <c r="D12" s="97">
        <f t="shared" si="2"/>
        <v>4.5473379629629634E-2</v>
      </c>
      <c r="E12" s="98">
        <f t="shared" si="0"/>
        <v>3.662962962962963E-2</v>
      </c>
      <c r="F12" s="99">
        <f t="shared" si="3"/>
        <v>0.80551808394207025</v>
      </c>
      <c r="G12" s="97">
        <v>4.3171296296296291E-3</v>
      </c>
      <c r="H12" s="97">
        <v>3.627314814814815E-3</v>
      </c>
      <c r="I12" s="97">
        <v>1.6618055555555553E-2</v>
      </c>
      <c r="J12" s="97">
        <v>3.119212962962963E-3</v>
      </c>
      <c r="K12" s="97">
        <v>1.3923611111111111E-3</v>
      </c>
      <c r="L12" s="97">
        <v>6.2731481481481492E-4</v>
      </c>
      <c r="M12" s="97">
        <f t="shared" si="7"/>
        <v>6.92824074074074E-3</v>
      </c>
      <c r="N12" s="97">
        <v>3.3148148148148151E-3</v>
      </c>
      <c r="O12" s="97">
        <v>1.9513888888888888E-3</v>
      </c>
      <c r="P12" s="97">
        <v>1.662037037037037E-3</v>
      </c>
      <c r="Q12" s="97">
        <v>2.0995370370370373E-3</v>
      </c>
      <c r="R12" s="97">
        <f t="shared" si="4"/>
        <v>6.7407407407407425E-3</v>
      </c>
      <c r="S12" s="97">
        <v>1.7939814814814832E-3</v>
      </c>
      <c r="T12" s="97">
        <v>3.3854166666666663E-3</v>
      </c>
      <c r="U12" s="97">
        <v>1.5613425925925925E-3</v>
      </c>
      <c r="V12" s="97" t="s">
        <v>52</v>
      </c>
      <c r="W12" s="98">
        <f t="shared" si="5"/>
        <v>8.8437500000000009E-3</v>
      </c>
      <c r="X12" s="99">
        <f t="shared" si="6"/>
        <v>0.19448191605792969</v>
      </c>
      <c r="Y12" s="97">
        <v>1.2372685185185184E-3</v>
      </c>
      <c r="Z12" s="97">
        <v>4.0624999999999998E-4</v>
      </c>
      <c r="AA12" s="97">
        <v>3.2083333333333334E-3</v>
      </c>
      <c r="AB12" s="97">
        <v>1.2743055555555557E-3</v>
      </c>
      <c r="AC12" s="97">
        <f t="shared" si="1"/>
        <v>2.7175925925925926E-3</v>
      </c>
      <c r="AD12" s="97">
        <v>1.0821759259259259E-3</v>
      </c>
      <c r="AE12" s="97">
        <v>1.6354166666666667E-3</v>
      </c>
      <c r="AF12" s="95">
        <v>1</v>
      </c>
      <c r="AG12" s="95">
        <v>1</v>
      </c>
      <c r="AH12" s="95">
        <v>1</v>
      </c>
      <c r="AI12" s="95"/>
      <c r="AJ12" s="95"/>
      <c r="AK12" s="95"/>
      <c r="AL12" s="95"/>
      <c r="AM12" s="95"/>
      <c r="AN12" s="95"/>
      <c r="AO12" s="95"/>
      <c r="AP12" s="95"/>
    </row>
    <row r="13" spans="1:42" x14ac:dyDescent="0.25">
      <c r="A13" s="78">
        <v>5</v>
      </c>
      <c r="B13" s="73" t="s">
        <v>116</v>
      </c>
      <c r="C13" s="74">
        <v>3.3265046296296293E-2</v>
      </c>
      <c r="D13" s="75">
        <f t="shared" si="2"/>
        <v>3.324537037037039E-2</v>
      </c>
      <c r="E13" s="76">
        <f t="shared" si="0"/>
        <v>2.6310185185185186E-2</v>
      </c>
      <c r="F13" s="77">
        <f t="shared" si="3"/>
        <v>0.79139395627349907</v>
      </c>
      <c r="G13" s="75">
        <v>2.4513888888888814E-3</v>
      </c>
      <c r="H13" s="75">
        <v>1.574421296296296E-2</v>
      </c>
      <c r="I13" s="75">
        <v>2.3842592592592665E-4</v>
      </c>
      <c r="J13" s="75">
        <v>2.6967592592592494E-4</v>
      </c>
      <c r="K13" s="75">
        <v>5.4548611111111239E-3</v>
      </c>
      <c r="L13" s="75">
        <v>3.2175925925926122E-4</v>
      </c>
      <c r="M13" s="75">
        <f t="shared" si="7"/>
        <v>1.829861111111105E-3</v>
      </c>
      <c r="N13" s="75">
        <v>1.0277777777777733E-3</v>
      </c>
      <c r="O13" s="75">
        <v>8.0208333333333173E-4</v>
      </c>
      <c r="P13" s="75"/>
      <c r="Q13" s="75">
        <v>2.3668981481481432E-3</v>
      </c>
      <c r="R13" s="75">
        <f t="shared" si="4"/>
        <v>5.3935185185184989E-4</v>
      </c>
      <c r="S13" s="75"/>
      <c r="T13" s="75">
        <v>2.6967592592592494E-4</v>
      </c>
      <c r="U13" s="75">
        <v>2.6967592592592494E-4</v>
      </c>
      <c r="V13" s="75" t="s">
        <v>53</v>
      </c>
      <c r="W13" s="76">
        <f t="shared" si="5"/>
        <v>6.9351851851852065E-3</v>
      </c>
      <c r="X13" s="77">
        <f t="shared" si="6"/>
        <v>0.20860604372650102</v>
      </c>
      <c r="Y13" s="75"/>
      <c r="Z13" s="75">
        <v>1.4467592592592587E-3</v>
      </c>
      <c r="AA13" s="75">
        <v>3.6724537037037082E-3</v>
      </c>
      <c r="AB13" s="75">
        <v>1.1631944444444563E-3</v>
      </c>
      <c r="AC13" s="75">
        <f t="shared" si="1"/>
        <v>6.5277777777778359E-4</v>
      </c>
      <c r="AD13" s="75">
        <v>5.7754629629629844E-4</v>
      </c>
      <c r="AE13" s="75">
        <v>7.5231481481485146E-5</v>
      </c>
      <c r="AF13" s="73"/>
      <c r="AG13" s="73"/>
      <c r="AH13" s="73"/>
      <c r="AI13" s="73"/>
      <c r="AJ13" s="73"/>
      <c r="AK13" s="73"/>
      <c r="AL13" s="73">
        <v>1</v>
      </c>
      <c r="AM13" s="73">
        <v>2</v>
      </c>
      <c r="AN13" s="85"/>
      <c r="AO13" s="85"/>
      <c r="AP13" s="85"/>
    </row>
    <row r="14" spans="1:42" x14ac:dyDescent="0.25">
      <c r="A14" s="79">
        <v>5</v>
      </c>
      <c r="B14" s="68" t="s">
        <v>115</v>
      </c>
      <c r="C14" s="69">
        <v>3.3265046296296293E-2</v>
      </c>
      <c r="D14" s="70">
        <f t="shared" si="2"/>
        <v>3.3185185185185165E-2</v>
      </c>
      <c r="E14" s="71">
        <f t="shared" ref="E14:E24" si="8">G14+H14+I14+J14+K14+L14+M14</f>
        <v>2.5702546296296293E-2</v>
      </c>
      <c r="F14" s="72">
        <f t="shared" ref="F14:F24" si="9">E14/D14</f>
        <v>0.77451869419642894</v>
      </c>
      <c r="G14" s="70">
        <v>2.0856481481481698E-3</v>
      </c>
      <c r="H14" s="70">
        <v>1.4954861111111098E-2</v>
      </c>
      <c r="I14" s="70">
        <v>2.8356481481481982E-4</v>
      </c>
      <c r="J14" s="70">
        <v>2.9976851851851866E-4</v>
      </c>
      <c r="K14" s="70">
        <v>5.8009259259259177E-3</v>
      </c>
      <c r="L14" s="70">
        <v>3.5300925925925777E-4</v>
      </c>
      <c r="M14" s="70">
        <f t="shared" si="7"/>
        <v>1.9247685185185097E-3</v>
      </c>
      <c r="N14" s="70">
        <v>1.0405092592592549E-3</v>
      </c>
      <c r="O14" s="70">
        <v>8.8425925925925478E-4</v>
      </c>
      <c r="P14" s="70"/>
      <c r="Q14" s="70">
        <v>2.0717592592592619E-3</v>
      </c>
      <c r="R14" s="70">
        <f t="shared" si="4"/>
        <v>5.9953703703703731E-4</v>
      </c>
      <c r="S14" s="70"/>
      <c r="T14" s="70">
        <v>2.9976851851851866E-4</v>
      </c>
      <c r="U14" s="70">
        <v>2.9976851851851866E-4</v>
      </c>
      <c r="V14" s="70" t="s">
        <v>54</v>
      </c>
      <c r="W14" s="71">
        <f t="shared" ref="W14:W25" si="10">SUM(Y14:AC14)</f>
        <v>7.4826388888888746E-3</v>
      </c>
      <c r="X14" s="72">
        <f t="shared" ref="X14:X25" si="11">W14/D14</f>
        <v>0.22548130580357115</v>
      </c>
      <c r="Y14" s="70"/>
      <c r="Z14" s="70">
        <v>1.4953703703703587E-3</v>
      </c>
      <c r="AA14" s="70">
        <v>3.7407407407407407E-3</v>
      </c>
      <c r="AB14" s="70">
        <v>1.5613425925925916E-3</v>
      </c>
      <c r="AC14" s="70">
        <f t="shared" si="1"/>
        <v>6.8518518518518375E-4</v>
      </c>
      <c r="AD14" s="70">
        <v>5.6712962962962847E-4</v>
      </c>
      <c r="AE14" s="70">
        <v>1.1805555555555527E-4</v>
      </c>
      <c r="AF14" s="68"/>
      <c r="AG14" s="68"/>
      <c r="AH14" s="68"/>
      <c r="AI14" s="68"/>
      <c r="AJ14" s="68"/>
      <c r="AK14" s="68"/>
      <c r="AL14" s="68">
        <v>1</v>
      </c>
      <c r="AM14" s="68">
        <v>2</v>
      </c>
      <c r="AN14" s="68"/>
      <c r="AO14" s="68"/>
      <c r="AP14" s="68"/>
    </row>
    <row r="15" spans="1:42" x14ac:dyDescent="0.25">
      <c r="A15" s="101">
        <v>6</v>
      </c>
      <c r="B15" s="73" t="s">
        <v>116</v>
      </c>
      <c r="C15" s="26">
        <v>4.7179398148148144E-2</v>
      </c>
      <c r="D15" s="75">
        <f t="shared" si="2"/>
        <v>4.7163194444444466E-2</v>
      </c>
      <c r="E15" s="76">
        <f t="shared" si="8"/>
        <v>3.5627314814814855E-2</v>
      </c>
      <c r="F15" s="77">
        <f t="shared" si="9"/>
        <v>0.75540504061449409</v>
      </c>
      <c r="G15" s="100">
        <v>4.8807870370370307E-3</v>
      </c>
      <c r="H15" s="100">
        <v>1.5931712962962977E-2</v>
      </c>
      <c r="I15" s="100">
        <v>1.2013888888888881E-3</v>
      </c>
      <c r="J15" s="100">
        <v>9.351851851851869E-4</v>
      </c>
      <c r="K15" s="100">
        <v>4.6006944444444879E-3</v>
      </c>
      <c r="L15" s="100">
        <v>2.5092592592592567E-3</v>
      </c>
      <c r="M15" s="75">
        <f t="shared" si="7"/>
        <v>5.5682870370370287E-3</v>
      </c>
      <c r="N15" s="100">
        <v>1.6620370370370383E-3</v>
      </c>
      <c r="O15" s="100">
        <v>3.40624999999999E-3</v>
      </c>
      <c r="P15" s="100">
        <v>5.0000000000000044E-4</v>
      </c>
      <c r="Q15" s="100">
        <v>2.2916666666666684E-3</v>
      </c>
      <c r="R15" s="75">
        <f t="shared" si="4"/>
        <v>7.0833333333333512E-4</v>
      </c>
      <c r="S15" s="100"/>
      <c r="T15" s="100"/>
      <c r="U15" s="100">
        <v>7.0833333333333512E-4</v>
      </c>
      <c r="V15" s="100" t="s">
        <v>64</v>
      </c>
      <c r="W15" s="76">
        <f t="shared" si="10"/>
        <v>1.1535879629629611E-2</v>
      </c>
      <c r="X15" s="77">
        <f t="shared" si="11"/>
        <v>0.24459495938550588</v>
      </c>
      <c r="Y15" s="100">
        <v>4.8611111111111077E-4</v>
      </c>
      <c r="Z15" s="100">
        <v>5.7534722222222154E-3</v>
      </c>
      <c r="AA15" s="100">
        <v>1.5949074074074077E-3</v>
      </c>
      <c r="AB15" s="100">
        <v>1.370370370370369E-3</v>
      </c>
      <c r="AC15" s="75">
        <f t="shared" si="1"/>
        <v>2.3310185185185083E-3</v>
      </c>
      <c r="AD15" s="100">
        <v>8.2523148148147844E-4</v>
      </c>
      <c r="AE15" s="100">
        <v>1.5057870370370299E-3</v>
      </c>
      <c r="AF15" s="85"/>
      <c r="AG15" s="85"/>
      <c r="AH15" s="85"/>
      <c r="AI15" s="85"/>
      <c r="AJ15" s="85"/>
      <c r="AK15" s="85"/>
      <c r="AL15" s="85">
        <v>1</v>
      </c>
      <c r="AM15" s="85"/>
      <c r="AN15" s="85"/>
      <c r="AO15" s="85">
        <v>1</v>
      </c>
      <c r="AP15" s="85">
        <v>4</v>
      </c>
    </row>
    <row r="16" spans="1:42" x14ac:dyDescent="0.25">
      <c r="A16" s="101">
        <v>6</v>
      </c>
      <c r="B16" s="68" t="s">
        <v>115</v>
      </c>
      <c r="C16" s="26">
        <v>4.7179398148148144E-2</v>
      </c>
      <c r="D16" s="70">
        <f t="shared" si="2"/>
        <v>4.7061342592592648E-2</v>
      </c>
      <c r="E16" s="71">
        <f t="shared" si="8"/>
        <v>3.5120370370370399E-2</v>
      </c>
      <c r="F16" s="72">
        <f t="shared" si="9"/>
        <v>0.74626792257937558</v>
      </c>
      <c r="G16" s="100">
        <v>4.7615740740740709E-3</v>
      </c>
      <c r="H16" s="100">
        <v>1.5400462962962975E-2</v>
      </c>
      <c r="I16" s="100">
        <v>1.1898148148148154E-3</v>
      </c>
      <c r="J16" s="100">
        <v>1.0451388888888897E-3</v>
      </c>
      <c r="K16" s="100">
        <v>4.7638888888889199E-3</v>
      </c>
      <c r="L16" s="100">
        <v>2.4780092592592419E-3</v>
      </c>
      <c r="M16" s="70">
        <f t="shared" si="7"/>
        <v>5.4814814814814856E-3</v>
      </c>
      <c r="N16" s="100">
        <v>1.6817129629629612E-3</v>
      </c>
      <c r="O16" s="100">
        <v>3.366898148148151E-3</v>
      </c>
      <c r="P16" s="100">
        <v>4.3287037037037339E-4</v>
      </c>
      <c r="Q16" s="100">
        <v>2.3981481481481336E-3</v>
      </c>
      <c r="R16" s="70">
        <f t="shared" si="4"/>
        <v>8.4027777777778007E-4</v>
      </c>
      <c r="S16" s="100"/>
      <c r="T16" s="100"/>
      <c r="U16" s="100">
        <v>8.4027777777778007E-4</v>
      </c>
      <c r="V16" s="100" t="s">
        <v>67</v>
      </c>
      <c r="W16" s="71">
        <f t="shared" si="10"/>
        <v>1.1940972222222245E-2</v>
      </c>
      <c r="X16" s="72">
        <f t="shared" si="11"/>
        <v>0.25373207742062437</v>
      </c>
      <c r="Y16" s="100">
        <v>1.0925925925925895E-3</v>
      </c>
      <c r="Z16" s="100">
        <v>5.4664351851851948E-3</v>
      </c>
      <c r="AA16" s="100">
        <v>1.7847222222222244E-3</v>
      </c>
      <c r="AB16" s="100">
        <v>1.4027777777777927E-3</v>
      </c>
      <c r="AC16" s="70">
        <f t="shared" si="1"/>
        <v>2.1944444444444437E-3</v>
      </c>
      <c r="AD16" s="100">
        <v>8.5185185185184876E-4</v>
      </c>
      <c r="AE16" s="100">
        <v>1.3425925925925949E-3</v>
      </c>
      <c r="AF16" s="85"/>
      <c r="AG16" s="85"/>
      <c r="AH16" s="85"/>
      <c r="AI16" s="85"/>
      <c r="AJ16" s="85"/>
      <c r="AK16" s="85"/>
      <c r="AL16" s="85">
        <v>1</v>
      </c>
      <c r="AM16" s="85"/>
      <c r="AN16" s="68"/>
      <c r="AO16" s="68">
        <v>1</v>
      </c>
      <c r="AP16" s="68">
        <v>4</v>
      </c>
    </row>
    <row r="17" spans="1:42" x14ac:dyDescent="0.25">
      <c r="A17" s="78">
        <v>7</v>
      </c>
      <c r="B17" s="73" t="s">
        <v>116</v>
      </c>
      <c r="C17" s="80">
        <v>4.7946759259259258E-2</v>
      </c>
      <c r="D17" s="75">
        <f t="shared" si="2"/>
        <v>4.7918981481481451E-2</v>
      </c>
      <c r="E17" s="76">
        <f t="shared" si="8"/>
        <v>3.153935185185186E-2</v>
      </c>
      <c r="F17" s="77">
        <f t="shared" si="9"/>
        <v>0.65818076421428973</v>
      </c>
      <c r="G17" s="75">
        <v>6.744212962962964E-3</v>
      </c>
      <c r="H17" s="75">
        <v>4.8483796296296348E-3</v>
      </c>
      <c r="I17" s="75">
        <v>1.1729166666666672E-2</v>
      </c>
      <c r="J17" s="75">
        <v>1.6655092592592485E-3</v>
      </c>
      <c r="K17" s="75">
        <v>1.1932870370370344E-3</v>
      </c>
      <c r="L17" s="75">
        <v>8.7962962962963298E-5</v>
      </c>
      <c r="M17" s="75">
        <f t="shared" si="7"/>
        <v>5.2708333333333426E-3</v>
      </c>
      <c r="N17" s="75">
        <v>3.4421296296296405E-3</v>
      </c>
      <c r="O17" s="75">
        <v>2.5462962962963069E-4</v>
      </c>
      <c r="P17" s="75">
        <v>1.5740740740740715E-3</v>
      </c>
      <c r="Q17" s="75">
        <v>2.9861111111110887E-4</v>
      </c>
      <c r="R17" s="75">
        <f t="shared" si="4"/>
        <v>2.0902777777777742E-3</v>
      </c>
      <c r="S17" s="75"/>
      <c r="T17" s="75">
        <v>4.3750000000000039E-4</v>
      </c>
      <c r="U17" s="75">
        <v>1.6527777777777738E-3</v>
      </c>
      <c r="V17" s="75" t="s">
        <v>55</v>
      </c>
      <c r="W17" s="76">
        <f t="shared" si="10"/>
        <v>1.6379629629629591E-2</v>
      </c>
      <c r="X17" s="77">
        <f t="shared" si="11"/>
        <v>0.34181923578571027</v>
      </c>
      <c r="Y17" s="75">
        <v>4.5833333333332969E-4</v>
      </c>
      <c r="Z17" s="75">
        <v>1.2453703703703585E-3</v>
      </c>
      <c r="AA17" s="75">
        <v>6.0405092592592403E-3</v>
      </c>
      <c r="AB17" s="75">
        <v>2.0277777777777777E-3</v>
      </c>
      <c r="AC17" s="75">
        <f t="shared" si="1"/>
        <v>6.6076388888888869E-3</v>
      </c>
      <c r="AD17" s="75">
        <v>1.6875000000000011E-3</v>
      </c>
      <c r="AE17" s="75">
        <v>4.9201388888888854E-3</v>
      </c>
      <c r="AF17" s="73"/>
      <c r="AG17" s="73"/>
      <c r="AH17" s="73">
        <v>1</v>
      </c>
      <c r="AI17" s="73"/>
      <c r="AJ17" s="73"/>
      <c r="AK17" s="73"/>
      <c r="AL17" s="73"/>
      <c r="AM17" s="73"/>
      <c r="AN17" s="85"/>
      <c r="AO17" s="85"/>
      <c r="AP17" s="85"/>
    </row>
    <row r="18" spans="1:42" x14ac:dyDescent="0.25">
      <c r="A18" s="79">
        <v>7</v>
      </c>
      <c r="B18" s="68" t="s">
        <v>115</v>
      </c>
      <c r="C18" s="81">
        <v>4.7946759259259258E-2</v>
      </c>
      <c r="D18" s="70">
        <f t="shared" si="2"/>
        <v>4.7901620370370324E-2</v>
      </c>
      <c r="E18" s="71">
        <f t="shared" si="8"/>
        <v>3.1663194444444404E-2</v>
      </c>
      <c r="F18" s="72">
        <f t="shared" si="9"/>
        <v>0.66100466330006991</v>
      </c>
      <c r="G18" s="70">
        <v>6.4791666666666626E-3</v>
      </c>
      <c r="H18" s="70">
        <v>4.7696759259259142E-3</v>
      </c>
      <c r="I18" s="70">
        <v>1.1701388888888872E-2</v>
      </c>
      <c r="J18" s="70">
        <v>1.5474537037037037E-3</v>
      </c>
      <c r="K18" s="70">
        <v>1.2893518518518501E-3</v>
      </c>
      <c r="L18" s="70">
        <v>1.4583333333333462E-4</v>
      </c>
      <c r="M18" s="70">
        <f t="shared" si="7"/>
        <v>5.7303240740740665E-3</v>
      </c>
      <c r="N18" s="70">
        <v>4.0474537037037059E-3</v>
      </c>
      <c r="O18" s="70">
        <v>2.7893518518518415E-4</v>
      </c>
      <c r="P18" s="70">
        <v>1.4039351851851765E-3</v>
      </c>
      <c r="Q18" s="70">
        <v>2.9282407407406688E-4</v>
      </c>
      <c r="R18" s="70">
        <f t="shared" si="4"/>
        <v>2.0636574074074064E-3</v>
      </c>
      <c r="S18" s="70"/>
      <c r="T18" s="70">
        <v>5.5324074074073956E-4</v>
      </c>
      <c r="U18" s="70">
        <v>1.5104166666666669E-3</v>
      </c>
      <c r="V18" s="70" t="s">
        <v>56</v>
      </c>
      <c r="W18" s="71">
        <f t="shared" si="10"/>
        <v>1.6238425925925924E-2</v>
      </c>
      <c r="X18" s="72">
        <f t="shared" si="11"/>
        <v>0.33899533669993021</v>
      </c>
      <c r="Y18" s="70">
        <v>4.930555555555504E-4</v>
      </c>
      <c r="Z18" s="70">
        <v>1.2349537037037069E-3</v>
      </c>
      <c r="AA18" s="70">
        <v>5.7719907407407216E-3</v>
      </c>
      <c r="AB18" s="70">
        <v>2.0324074074074064E-3</v>
      </c>
      <c r="AC18" s="70">
        <f t="shared" si="1"/>
        <v>6.7060185185185382E-3</v>
      </c>
      <c r="AD18" s="70">
        <v>1.9467592592592859E-3</v>
      </c>
      <c r="AE18" s="70">
        <v>4.7592592592592521E-3</v>
      </c>
      <c r="AF18" s="68"/>
      <c r="AG18" s="68"/>
      <c r="AH18" s="68">
        <v>1</v>
      </c>
      <c r="AI18" s="68"/>
      <c r="AJ18" s="68"/>
      <c r="AK18" s="68"/>
      <c r="AL18" s="68"/>
      <c r="AM18" s="68"/>
      <c r="AN18" s="68"/>
      <c r="AO18" s="68"/>
      <c r="AP18" s="68"/>
    </row>
    <row r="19" spans="1:42" x14ac:dyDescent="0.25">
      <c r="A19" s="101">
        <v>9</v>
      </c>
      <c r="B19" s="73" t="s">
        <v>116</v>
      </c>
      <c r="C19" s="26">
        <v>4.2297453703703698E-2</v>
      </c>
      <c r="D19" s="75">
        <f t="shared" ref="D19:D24" si="12">E19+W19</f>
        <v>4.2282407407407421E-2</v>
      </c>
      <c r="E19" s="76">
        <f t="shared" si="8"/>
        <v>3.1042824074074087E-2</v>
      </c>
      <c r="F19" s="77">
        <f t="shared" si="9"/>
        <v>0.73417825468082787</v>
      </c>
      <c r="G19" s="100">
        <v>6.2511574074074205E-3</v>
      </c>
      <c r="H19" s="100">
        <v>1.522800925925925E-2</v>
      </c>
      <c r="I19" s="100">
        <v>2.6331018518518552E-3</v>
      </c>
      <c r="J19" s="100"/>
      <c r="K19" s="100">
        <v>1.2650462962963127E-3</v>
      </c>
      <c r="L19" s="100">
        <v>7.7546296296296651E-4</v>
      </c>
      <c r="M19" s="75">
        <f t="shared" si="7"/>
        <v>4.8900462962962812E-3</v>
      </c>
      <c r="N19" s="100">
        <v>9.9421296296296063E-4</v>
      </c>
      <c r="O19" s="100">
        <v>3.6712962962962841E-3</v>
      </c>
      <c r="P19" s="100">
        <v>2.2453703703703698E-4</v>
      </c>
      <c r="Q19" s="100">
        <v>3.609953703703709E-3</v>
      </c>
      <c r="R19" s="75">
        <f t="shared" si="4"/>
        <v>0</v>
      </c>
      <c r="S19" s="100"/>
      <c r="T19" s="100"/>
      <c r="U19" s="100"/>
      <c r="V19" s="100" t="s">
        <v>71</v>
      </c>
      <c r="W19" s="76">
        <f t="shared" si="10"/>
        <v>1.1239583333333338E-2</v>
      </c>
      <c r="X19" s="77">
        <f t="shared" si="11"/>
        <v>0.26582174531917224</v>
      </c>
      <c r="Y19" s="100">
        <v>5.2083333333333495E-4</v>
      </c>
      <c r="Z19" s="100">
        <v>2.0694444444444397E-3</v>
      </c>
      <c r="AA19" s="100">
        <v>4.7546296296296321E-3</v>
      </c>
      <c r="AB19" s="100">
        <v>1.1388888888888881E-3</v>
      </c>
      <c r="AC19" s="75">
        <f t="shared" si="1"/>
        <v>2.7557870370370431E-3</v>
      </c>
      <c r="AD19" s="100">
        <v>4.8148148148148242E-4</v>
      </c>
      <c r="AE19" s="100">
        <v>2.2743055555555607E-3</v>
      </c>
      <c r="AF19" s="85"/>
      <c r="AG19" s="85"/>
      <c r="AH19" s="85"/>
      <c r="AI19" s="85"/>
      <c r="AJ19" s="85"/>
      <c r="AK19" s="85"/>
      <c r="AL19" s="85"/>
      <c r="AM19" s="85">
        <v>1</v>
      </c>
      <c r="AN19" s="85"/>
      <c r="AO19" s="85"/>
      <c r="AP19" s="85"/>
    </row>
    <row r="20" spans="1:42" x14ac:dyDescent="0.25">
      <c r="A20" s="79">
        <v>9</v>
      </c>
      <c r="B20" s="68" t="s">
        <v>115</v>
      </c>
      <c r="C20" s="81">
        <v>4.2297453703703698E-2</v>
      </c>
      <c r="D20" s="70">
        <f t="shared" si="12"/>
        <v>4.2193287037037015E-2</v>
      </c>
      <c r="E20" s="71">
        <f t="shared" si="8"/>
        <v>3.0193287037037032E-2</v>
      </c>
      <c r="F20" s="72">
        <f t="shared" si="9"/>
        <v>0.71559456864627646</v>
      </c>
      <c r="G20" s="70">
        <v>6.0798611111111192E-3</v>
      </c>
      <c r="H20" s="70">
        <v>1.4687499999999989E-2</v>
      </c>
      <c r="I20" s="70">
        <v>2.6956018518518397E-3</v>
      </c>
      <c r="J20" s="70"/>
      <c r="K20" s="70">
        <v>1.2696759259259276E-3</v>
      </c>
      <c r="L20" s="70">
        <v>7.9745370370371167E-4</v>
      </c>
      <c r="M20" s="70">
        <f t="shared" si="7"/>
        <v>4.6631944444444403E-3</v>
      </c>
      <c r="N20" s="70">
        <v>9.5486111111111466E-4</v>
      </c>
      <c r="O20" s="70">
        <v>3.4861111111111043E-3</v>
      </c>
      <c r="P20" s="70">
        <v>2.2222222222222088E-4</v>
      </c>
      <c r="Q20" s="70">
        <v>3.6319444444444411E-3</v>
      </c>
      <c r="R20" s="70">
        <f t="shared" si="4"/>
        <v>0</v>
      </c>
      <c r="S20" s="70"/>
      <c r="T20" s="70"/>
      <c r="U20" s="70"/>
      <c r="V20" s="70" t="s">
        <v>70</v>
      </c>
      <c r="W20" s="71">
        <f t="shared" si="10"/>
        <v>1.1999999999999983E-2</v>
      </c>
      <c r="X20" s="72">
        <f t="shared" si="11"/>
        <v>0.28440543135372354</v>
      </c>
      <c r="Y20" s="70">
        <v>5.4861111111110736E-4</v>
      </c>
      <c r="Z20" s="70">
        <v>2.1006944444444354E-3</v>
      </c>
      <c r="AA20" s="70">
        <v>4.8321759259259264E-3</v>
      </c>
      <c r="AB20" s="70">
        <v>1.5358796296296357E-3</v>
      </c>
      <c r="AC20" s="70">
        <f t="shared" si="1"/>
        <v>2.982638888888878E-3</v>
      </c>
      <c r="AD20" s="70">
        <v>4.6296296296295962E-4</v>
      </c>
      <c r="AE20" s="70">
        <v>2.5196759259259183E-3</v>
      </c>
      <c r="AF20" s="68"/>
      <c r="AG20" s="68"/>
      <c r="AH20" s="68"/>
      <c r="AI20" s="68"/>
      <c r="AJ20" s="68"/>
      <c r="AK20" s="68"/>
      <c r="AL20" s="68"/>
      <c r="AM20" s="68">
        <v>1</v>
      </c>
      <c r="AN20" s="68"/>
      <c r="AO20" s="68"/>
      <c r="AP20" s="68"/>
    </row>
    <row r="21" spans="1:42" x14ac:dyDescent="0.25">
      <c r="A21" s="101">
        <v>10</v>
      </c>
      <c r="B21" s="73" t="s">
        <v>116</v>
      </c>
      <c r="C21" s="26">
        <v>5.5574074074074074E-2</v>
      </c>
      <c r="D21" s="75">
        <f t="shared" si="12"/>
        <v>5.5515046296296257E-2</v>
      </c>
      <c r="E21" s="76">
        <f t="shared" si="8"/>
        <v>3.6702546296296247E-2</v>
      </c>
      <c r="F21" s="77">
        <f t="shared" si="9"/>
        <v>0.66112790576461966</v>
      </c>
      <c r="G21" s="105">
        <v>1.0361111111111106E-2</v>
      </c>
      <c r="H21" s="105">
        <v>1.1543981481481478E-2</v>
      </c>
      <c r="I21" s="105"/>
      <c r="J21" s="105">
        <v>1.13425925925917E-4</v>
      </c>
      <c r="K21" s="105">
        <v>4.0729166666666674E-3</v>
      </c>
      <c r="L21" s="105">
        <v>1.4432870370370194E-3</v>
      </c>
      <c r="M21" s="75">
        <f t="shared" si="7"/>
        <v>9.1678240740740557E-3</v>
      </c>
      <c r="N21" s="105">
        <v>2.6469907407407384E-3</v>
      </c>
      <c r="O21" s="105">
        <v>4.0671296296296115E-3</v>
      </c>
      <c r="P21" s="105">
        <v>2.4537037037037066E-3</v>
      </c>
      <c r="Q21" s="105">
        <v>3.496527777777769E-3</v>
      </c>
      <c r="R21" s="75">
        <f t="shared" si="4"/>
        <v>1.13425925925917E-4</v>
      </c>
      <c r="S21" s="105"/>
      <c r="T21" s="105"/>
      <c r="U21" s="105">
        <v>1.13425925925917E-4</v>
      </c>
      <c r="V21" s="105" t="s">
        <v>87</v>
      </c>
      <c r="W21" s="76">
        <f t="shared" si="10"/>
        <v>1.881250000000001E-2</v>
      </c>
      <c r="X21" s="77">
        <f t="shared" si="11"/>
        <v>0.33887209423538039</v>
      </c>
      <c r="Y21" s="105">
        <v>6.3425925925925108E-4</v>
      </c>
      <c r="Z21" s="105">
        <v>2.4675925925926128E-3</v>
      </c>
      <c r="AA21" s="105">
        <v>6.1979166666666762E-3</v>
      </c>
      <c r="AB21" s="105">
        <v>2.9780092592592553E-3</v>
      </c>
      <c r="AC21" s="75">
        <f t="shared" si="1"/>
        <v>6.5347222222222126E-3</v>
      </c>
      <c r="AD21" s="105">
        <v>2.4849537037037101E-3</v>
      </c>
      <c r="AE21" s="105">
        <v>4.0497685185185029E-3</v>
      </c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</row>
    <row r="22" spans="1:42" x14ac:dyDescent="0.25">
      <c r="A22" s="79">
        <v>10</v>
      </c>
      <c r="B22" s="68" t="s">
        <v>115</v>
      </c>
      <c r="C22" s="81">
        <v>5.5574074074074074E-2</v>
      </c>
      <c r="D22" s="70">
        <f t="shared" si="12"/>
        <v>5.5348379629629643E-2</v>
      </c>
      <c r="E22" s="71">
        <f t="shared" si="8"/>
        <v>3.6355324074074116E-2</v>
      </c>
      <c r="F22" s="72">
        <f t="shared" si="9"/>
        <v>0.65684531900211263</v>
      </c>
      <c r="G22" s="70">
        <v>1.0207175925925932E-2</v>
      </c>
      <c r="H22" s="70">
        <v>1.0996527777777789E-2</v>
      </c>
      <c r="I22" s="70"/>
      <c r="J22" s="70">
        <v>1.1111111111111564E-4</v>
      </c>
      <c r="K22" s="70">
        <v>3.9953703703703713E-3</v>
      </c>
      <c r="L22" s="70">
        <v>1.6921296296296333E-3</v>
      </c>
      <c r="M22" s="70">
        <f t="shared" si="7"/>
        <v>9.3530092592592727E-3</v>
      </c>
      <c r="N22" s="70">
        <v>2.7025462962962845E-3</v>
      </c>
      <c r="O22" s="70">
        <v>4.2175925925926026E-3</v>
      </c>
      <c r="P22" s="70">
        <v>2.432870370370386E-3</v>
      </c>
      <c r="Q22" s="70">
        <v>3.1956018518518622E-3</v>
      </c>
      <c r="R22" s="70">
        <f t="shared" si="4"/>
        <v>1.1111111111111564E-4</v>
      </c>
      <c r="S22" s="70"/>
      <c r="T22" s="70"/>
      <c r="U22" s="70">
        <v>1.1111111111111564E-4</v>
      </c>
      <c r="V22" s="70" t="s">
        <v>88</v>
      </c>
      <c r="W22" s="71">
        <f t="shared" si="10"/>
        <v>1.8993055555555527E-2</v>
      </c>
      <c r="X22" s="72">
        <f t="shared" si="11"/>
        <v>0.34315468099788737</v>
      </c>
      <c r="Y22" s="70">
        <v>6.1805555555555572E-4</v>
      </c>
      <c r="Z22" s="70">
        <v>2.523148148148139E-3</v>
      </c>
      <c r="AA22" s="70">
        <v>6.2430555555555451E-3</v>
      </c>
      <c r="AB22" s="70">
        <v>3.0486111111111044E-3</v>
      </c>
      <c r="AC22" s="70">
        <f t="shared" si="1"/>
        <v>6.5601851851851811E-3</v>
      </c>
      <c r="AD22" s="70">
        <v>2.5208333333333215E-3</v>
      </c>
      <c r="AE22" s="70">
        <v>4.0393518518518599E-3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</row>
    <row r="23" spans="1:42" x14ac:dyDescent="0.25">
      <c r="A23" s="101">
        <v>11</v>
      </c>
      <c r="B23" s="73" t="s">
        <v>116</v>
      </c>
      <c r="C23" s="26">
        <v>3.2182870370370369E-2</v>
      </c>
      <c r="D23" s="105">
        <f t="shared" si="12"/>
        <v>3.2155092592592568E-2</v>
      </c>
      <c r="E23" s="87">
        <f t="shared" si="8"/>
        <v>2.7271990740740732E-2</v>
      </c>
      <c r="F23" s="88">
        <f t="shared" si="9"/>
        <v>0.84813908285940576</v>
      </c>
      <c r="G23" s="105">
        <v>3.3541666666666685E-3</v>
      </c>
      <c r="H23" s="105">
        <v>3.1446759259259232E-3</v>
      </c>
      <c r="I23" s="105">
        <v>1.0556712962962962E-2</v>
      </c>
      <c r="J23" s="105">
        <v>1.8217592592592591E-3</v>
      </c>
      <c r="K23" s="105">
        <v>1.9270833333333288E-3</v>
      </c>
      <c r="L23" s="105">
        <v>1.6087962962962957E-3</v>
      </c>
      <c r="M23" s="105">
        <f t="shared" si="7"/>
        <v>4.8587962962962951E-3</v>
      </c>
      <c r="N23" s="105">
        <v>2.172453703703706E-3</v>
      </c>
      <c r="O23" s="105">
        <v>1.460648148148138E-3</v>
      </c>
      <c r="P23" s="105">
        <v>1.2256944444444511E-3</v>
      </c>
      <c r="Q23" s="105">
        <v>5.9027777777777551E-4</v>
      </c>
      <c r="R23" s="105">
        <f t="shared" si="4"/>
        <v>3.537037037037033E-3</v>
      </c>
      <c r="S23" s="105"/>
      <c r="T23" s="105">
        <v>3.7500000000000033E-4</v>
      </c>
      <c r="U23" s="105">
        <v>3.1620370370370326E-3</v>
      </c>
      <c r="V23" s="105" t="s">
        <v>73</v>
      </c>
      <c r="W23" s="87">
        <f t="shared" si="10"/>
        <v>4.8831018518518381E-3</v>
      </c>
      <c r="X23" s="88">
        <f t="shared" si="11"/>
        <v>0.15186091714059433</v>
      </c>
      <c r="Y23" s="105"/>
      <c r="Z23" s="105">
        <v>5.2546296296295848E-4</v>
      </c>
      <c r="AA23" s="105">
        <v>1.3298611111111128E-3</v>
      </c>
      <c r="AB23" s="105">
        <v>1.6203703703703172E-5</v>
      </c>
      <c r="AC23" s="105">
        <f t="shared" si="1"/>
        <v>3.0115740740740632E-3</v>
      </c>
      <c r="AD23" s="105">
        <v>5.8912037037036919E-4</v>
      </c>
      <c r="AE23" s="105">
        <v>2.422453703703694E-3</v>
      </c>
      <c r="AF23" s="85"/>
      <c r="AG23" s="85"/>
      <c r="AH23" s="85"/>
      <c r="AI23" s="85">
        <v>1</v>
      </c>
      <c r="AJ23" s="85"/>
      <c r="AK23" s="85"/>
      <c r="AL23" s="85"/>
      <c r="AM23" s="85"/>
      <c r="AN23" s="85"/>
      <c r="AO23" s="85"/>
      <c r="AP23" s="85"/>
    </row>
    <row r="24" spans="1:42" x14ac:dyDescent="0.25">
      <c r="A24" s="79">
        <v>11</v>
      </c>
      <c r="B24" s="68" t="s">
        <v>115</v>
      </c>
      <c r="C24" s="81">
        <v>3.2182870370370369E-2</v>
      </c>
      <c r="D24" s="70">
        <f t="shared" si="12"/>
        <v>3.2046296296296295E-2</v>
      </c>
      <c r="E24" s="71">
        <f t="shared" si="8"/>
        <v>2.6743055555555569E-2</v>
      </c>
      <c r="F24" s="72">
        <f t="shared" si="9"/>
        <v>0.8345131464894544</v>
      </c>
      <c r="G24" s="70">
        <v>3.230324074074073E-3</v>
      </c>
      <c r="H24" s="70">
        <v>3.2013888888888908E-3</v>
      </c>
      <c r="I24" s="70">
        <v>1.0030092592592616E-2</v>
      </c>
      <c r="J24" s="70">
        <v>1.6377314814814813E-3</v>
      </c>
      <c r="K24" s="70">
        <v>1.9212962962962897E-3</v>
      </c>
      <c r="L24" s="70">
        <v>1.5115740740740697E-3</v>
      </c>
      <c r="M24" s="70">
        <f t="shared" si="7"/>
        <v>5.2106481481481509E-3</v>
      </c>
      <c r="N24" s="70">
        <v>2.238425925925925E-3</v>
      </c>
      <c r="O24" s="70">
        <v>1.6631944444444428E-3</v>
      </c>
      <c r="P24" s="70">
        <v>1.3090277777777831E-3</v>
      </c>
      <c r="Q24" s="70">
        <v>5.4861111111111256E-4</v>
      </c>
      <c r="R24" s="70">
        <f t="shared" si="4"/>
        <v>3.3657407407407559E-3</v>
      </c>
      <c r="S24" s="70"/>
      <c r="T24" s="70">
        <v>3.1365740740740833E-4</v>
      </c>
      <c r="U24" s="70">
        <v>3.0520833333333476E-3</v>
      </c>
      <c r="V24" s="70" t="s">
        <v>72</v>
      </c>
      <c r="W24" s="71">
        <f t="shared" si="10"/>
        <v>5.3032407407407256E-3</v>
      </c>
      <c r="X24" s="72">
        <f t="shared" si="11"/>
        <v>0.16548685351054562</v>
      </c>
      <c r="Y24" s="70"/>
      <c r="Z24" s="70">
        <v>5.8564814814814591E-4</v>
      </c>
      <c r="AA24" s="70">
        <v>1.3738425925925888E-3</v>
      </c>
      <c r="AB24" s="70">
        <v>1.6203703703704039E-5</v>
      </c>
      <c r="AC24" s="70">
        <f t="shared" si="1"/>
        <v>3.3275462962962868E-3</v>
      </c>
      <c r="AD24" s="70">
        <v>6.0532407407407106E-4</v>
      </c>
      <c r="AE24" s="70">
        <v>2.7222222222222157E-3</v>
      </c>
      <c r="AF24" s="68"/>
      <c r="AG24" s="68"/>
      <c r="AH24" s="68"/>
      <c r="AI24" s="68">
        <v>1</v>
      </c>
      <c r="AJ24" s="68"/>
      <c r="AK24" s="68"/>
      <c r="AL24" s="68"/>
      <c r="AM24" s="68"/>
      <c r="AN24" s="68"/>
      <c r="AO24" s="68"/>
      <c r="AP24" s="68"/>
    </row>
    <row r="25" spans="1:42" x14ac:dyDescent="0.25">
      <c r="A25" s="101">
        <v>12</v>
      </c>
      <c r="B25" s="73" t="s">
        <v>116</v>
      </c>
      <c r="C25" s="106">
        <v>4.1285879629629631E-2</v>
      </c>
      <c r="D25" s="105">
        <f t="shared" si="2"/>
        <v>4.1238425925925949E-2</v>
      </c>
      <c r="E25" s="87">
        <f t="shared" ref="E25:E32" si="13">G25+H25+I25+J25+K25+L25+M25</f>
        <v>3.0569444444444444E-2</v>
      </c>
      <c r="F25" s="88">
        <f t="shared" ref="F25:F32" si="14">E25/D25</f>
        <v>0.74128543362335064</v>
      </c>
      <c r="G25" s="105">
        <v>9.4618055555555636E-3</v>
      </c>
      <c r="H25" s="105">
        <v>1.0937499999999999E-2</v>
      </c>
      <c r="I25" s="105">
        <v>1.5636574074073956E-3</v>
      </c>
      <c r="J25" s="105">
        <v>2.1412037037037146E-4</v>
      </c>
      <c r="K25" s="105">
        <v>1.8842592592592687E-3</v>
      </c>
      <c r="L25" s="105">
        <v>2.3321759259259211E-3</v>
      </c>
      <c r="M25" s="105">
        <f t="shared" si="7"/>
        <v>4.1759259259259232E-3</v>
      </c>
      <c r="N25" s="105">
        <v>1.3819444444444426E-3</v>
      </c>
      <c r="O25" s="105">
        <v>2.0196759259259265E-3</v>
      </c>
      <c r="P25" s="105">
        <v>7.7430555555555412E-4</v>
      </c>
      <c r="Q25" s="105">
        <v>1.3645833333333374E-3</v>
      </c>
      <c r="R25" s="105">
        <f t="shared" si="4"/>
        <v>2.4768518518518585E-4</v>
      </c>
      <c r="S25" s="105"/>
      <c r="T25" s="105">
        <v>2.4768518518518585E-4</v>
      </c>
      <c r="U25" s="105"/>
      <c r="V25" s="105" t="s">
        <v>58</v>
      </c>
      <c r="W25" s="87">
        <f t="shared" si="10"/>
        <v>1.0668981481481505E-2</v>
      </c>
      <c r="X25" s="88">
        <f t="shared" si="11"/>
        <v>0.2587145663766493</v>
      </c>
      <c r="Y25" s="105">
        <v>2.2337962962962893E-4</v>
      </c>
      <c r="Z25" s="105">
        <v>4.4780092592592666E-3</v>
      </c>
      <c r="AA25" s="105">
        <v>1.2893518518518532E-3</v>
      </c>
      <c r="AB25" s="67">
        <v>2.2037037037037042E-3</v>
      </c>
      <c r="AC25" s="67">
        <f t="shared" si="1"/>
        <v>2.4745370370370524E-3</v>
      </c>
      <c r="AD25" s="67">
        <v>1.6562500000000123E-3</v>
      </c>
      <c r="AE25" s="105">
        <v>8.1828703703704011E-4</v>
      </c>
      <c r="AF25" s="85"/>
      <c r="AG25" s="85"/>
      <c r="AH25" s="85"/>
      <c r="AI25" s="85"/>
      <c r="AJ25" s="85"/>
      <c r="AK25" s="85">
        <v>1</v>
      </c>
      <c r="AL25" s="85"/>
      <c r="AM25" s="85"/>
      <c r="AN25" s="85"/>
      <c r="AO25" s="85"/>
      <c r="AP25" s="85"/>
    </row>
    <row r="26" spans="1:42" x14ac:dyDescent="0.25">
      <c r="A26" s="79">
        <v>12</v>
      </c>
      <c r="B26" s="68" t="s">
        <v>115</v>
      </c>
      <c r="C26" s="81">
        <v>4.1285879629629631E-2</v>
      </c>
      <c r="D26" s="70">
        <f t="shared" si="2"/>
        <v>4.1166666666666699E-2</v>
      </c>
      <c r="E26" s="71">
        <f t="shared" si="13"/>
        <v>3.0130787037037084E-2</v>
      </c>
      <c r="F26" s="72">
        <f t="shared" si="14"/>
        <v>0.73192195231668977</v>
      </c>
      <c r="G26" s="70">
        <v>9.084490740740768E-3</v>
      </c>
      <c r="H26" s="70">
        <v>1.0687500000000027E-2</v>
      </c>
      <c r="I26" s="70">
        <v>1.461805555555553E-3</v>
      </c>
      <c r="J26" s="70">
        <v>2.5462962962963069E-4</v>
      </c>
      <c r="K26" s="70">
        <v>1.9143518518518652E-3</v>
      </c>
      <c r="L26" s="70">
        <v>2.3229166666666736E-3</v>
      </c>
      <c r="M26" s="70">
        <f t="shared" si="7"/>
        <v>4.4050925925925646E-3</v>
      </c>
      <c r="N26" s="70">
        <v>1.5428240740740576E-3</v>
      </c>
      <c r="O26" s="70">
        <v>2.0613425925925907E-3</v>
      </c>
      <c r="P26" s="70">
        <v>8.0092592592591674E-4</v>
      </c>
      <c r="Q26" s="70">
        <v>1.4571759259259208E-3</v>
      </c>
      <c r="R26" s="70">
        <f t="shared" si="4"/>
        <v>2.2685185185185135E-4</v>
      </c>
      <c r="S26" s="70"/>
      <c r="T26" s="70">
        <v>2.2685185185185135E-4</v>
      </c>
      <c r="U26" s="70"/>
      <c r="V26" s="70" t="s">
        <v>59</v>
      </c>
      <c r="W26" s="71">
        <f t="shared" ref="W26:W32" si="15">SUM(Y26:AC26)</f>
        <v>1.1035879629629616E-2</v>
      </c>
      <c r="X26" s="72">
        <f t="shared" ref="X26:X32" si="16">W26/D26</f>
        <v>0.26807804768331028</v>
      </c>
      <c r="Y26" s="70">
        <v>2.1643518518518756E-4</v>
      </c>
      <c r="Z26" s="70">
        <v>5.0451388888888751E-3</v>
      </c>
      <c r="AA26" s="70">
        <v>1.3449074074074045E-3</v>
      </c>
      <c r="AB26" s="70">
        <v>1.7037037037037064E-3</v>
      </c>
      <c r="AC26" s="70">
        <f t="shared" si="1"/>
        <v>2.7256944444444416E-3</v>
      </c>
      <c r="AD26" s="70">
        <v>1.6967592592592655E-3</v>
      </c>
      <c r="AE26" s="70">
        <v>1.0289351851851761E-3</v>
      </c>
      <c r="AF26" s="68"/>
      <c r="AG26" s="68"/>
      <c r="AH26" s="68"/>
      <c r="AI26" s="68"/>
      <c r="AJ26" s="68"/>
      <c r="AK26" s="68">
        <v>1</v>
      </c>
      <c r="AL26" s="68"/>
      <c r="AM26" s="68"/>
      <c r="AN26" s="68"/>
      <c r="AO26" s="68"/>
      <c r="AP26" s="68"/>
    </row>
    <row r="27" spans="1:42" x14ac:dyDescent="0.25">
      <c r="A27" s="78">
        <v>15</v>
      </c>
      <c r="B27" s="73" t="s">
        <v>116</v>
      </c>
      <c r="C27" s="80">
        <v>4.5289351851851851E-2</v>
      </c>
      <c r="D27" s="75">
        <f t="shared" si="2"/>
        <v>4.5378472222222223E-2</v>
      </c>
      <c r="E27" s="76">
        <f t="shared" si="13"/>
        <v>3.6604166666666695E-2</v>
      </c>
      <c r="F27" s="77">
        <f t="shared" si="14"/>
        <v>0.80664167113015595</v>
      </c>
      <c r="G27" s="75">
        <v>4.2476851851851981E-3</v>
      </c>
      <c r="H27" s="75">
        <v>6.5115740740740802E-3</v>
      </c>
      <c r="I27" s="75">
        <v>1.6857638888888887E-2</v>
      </c>
      <c r="J27" s="75">
        <v>1.9756944444444396E-3</v>
      </c>
      <c r="K27" s="75">
        <v>2.5081018518518473E-3</v>
      </c>
      <c r="L27" s="75">
        <v>6.550925925925908E-4</v>
      </c>
      <c r="M27" s="75">
        <f t="shared" si="7"/>
        <v>3.8483796296296538E-3</v>
      </c>
      <c r="N27" s="75">
        <v>1.145833333333332E-3</v>
      </c>
      <c r="O27" s="75">
        <v>2.2905092592592916E-3</v>
      </c>
      <c r="P27" s="75">
        <v>4.1203703703703021E-4</v>
      </c>
      <c r="Q27" s="75">
        <v>2.8043981481481375E-3</v>
      </c>
      <c r="R27" s="75">
        <f t="shared" si="4"/>
        <v>5.4479166666666565E-3</v>
      </c>
      <c r="S27" s="75"/>
      <c r="T27" s="75">
        <v>3.1932870370370361E-3</v>
      </c>
      <c r="U27" s="75">
        <v>2.2546296296296203E-3</v>
      </c>
      <c r="V27" s="75" t="s">
        <v>60</v>
      </c>
      <c r="W27" s="76">
        <f t="shared" si="15"/>
        <v>8.7743055555555283E-3</v>
      </c>
      <c r="X27" s="77">
        <f t="shared" si="16"/>
        <v>0.19335832886984405</v>
      </c>
      <c r="Y27" s="75">
        <v>1.418981481481482E-3</v>
      </c>
      <c r="Z27" s="75">
        <v>1.6979166666666497E-3</v>
      </c>
      <c r="AA27" s="75">
        <v>4.4791666666666591E-4</v>
      </c>
      <c r="AB27" s="75">
        <v>5.1851851851852059E-4</v>
      </c>
      <c r="AC27" s="67">
        <f t="shared" si="1"/>
        <v>4.690972222222211E-3</v>
      </c>
      <c r="AD27" s="75">
        <v>1.4143518518518459E-3</v>
      </c>
      <c r="AE27" s="75">
        <v>3.2766203703703646E-3</v>
      </c>
      <c r="AF27" s="73"/>
      <c r="AG27" s="73"/>
      <c r="AH27" s="73"/>
      <c r="AI27" s="73"/>
      <c r="AJ27" s="73">
        <v>2</v>
      </c>
      <c r="AK27" s="73"/>
      <c r="AL27" s="73"/>
      <c r="AM27" s="73"/>
      <c r="AN27" s="85"/>
      <c r="AO27" s="85"/>
      <c r="AP27" s="85"/>
    </row>
    <row r="28" spans="1:42" x14ac:dyDescent="0.25">
      <c r="A28" s="79">
        <v>15</v>
      </c>
      <c r="B28" s="68" t="s">
        <v>115</v>
      </c>
      <c r="C28" s="81">
        <v>4.5289351851851851E-2</v>
      </c>
      <c r="D28" s="70">
        <f t="shared" si="2"/>
        <v>4.5229166666666695E-2</v>
      </c>
      <c r="E28" s="71">
        <f t="shared" si="13"/>
        <v>3.6484953703703721E-2</v>
      </c>
      <c r="F28" s="72">
        <f t="shared" si="14"/>
        <v>0.80666871385434247</v>
      </c>
      <c r="G28" s="70">
        <v>4.0763888888889002E-3</v>
      </c>
      <c r="H28" s="70">
        <v>6.2384259259259181E-3</v>
      </c>
      <c r="I28" s="70">
        <v>1.6701388888888873E-2</v>
      </c>
      <c r="J28" s="70">
        <v>1.923611111111119E-3</v>
      </c>
      <c r="K28" s="70">
        <v>2.6018518518518552E-3</v>
      </c>
      <c r="L28" s="70">
        <v>6.6898148148148394E-4</v>
      </c>
      <c r="M28" s="70">
        <f t="shared" si="7"/>
        <v>4.274305555555572E-3</v>
      </c>
      <c r="N28" s="70">
        <v>1.2766203703703793E-3</v>
      </c>
      <c r="O28" s="70">
        <v>2.5486111111111117E-3</v>
      </c>
      <c r="P28" s="70">
        <v>4.490740740740809E-4</v>
      </c>
      <c r="Q28" s="70">
        <v>3.0439814814814895E-3</v>
      </c>
      <c r="R28" s="70">
        <f t="shared" si="4"/>
        <v>5.2766203703703829E-3</v>
      </c>
      <c r="S28" s="70"/>
      <c r="T28" s="70">
        <v>3.0821759259259326E-3</v>
      </c>
      <c r="U28" s="70">
        <v>2.1944444444444502E-3</v>
      </c>
      <c r="V28" s="70" t="s">
        <v>61</v>
      </c>
      <c r="W28" s="71">
        <f t="shared" si="15"/>
        <v>8.7442129629629727E-3</v>
      </c>
      <c r="X28" s="72">
        <f t="shared" si="16"/>
        <v>0.1933312861456575</v>
      </c>
      <c r="Y28" s="70">
        <v>1.2129629629629608E-3</v>
      </c>
      <c r="Z28" s="70">
        <v>1.6585648148148215E-3</v>
      </c>
      <c r="AA28" s="70">
        <v>5.0810185185185333E-4</v>
      </c>
      <c r="AB28" s="70">
        <v>4.5254629629629985E-4</v>
      </c>
      <c r="AC28" s="70">
        <f t="shared" si="1"/>
        <v>4.9120370370370377E-3</v>
      </c>
      <c r="AD28" s="70">
        <v>1.4178240740740805E-3</v>
      </c>
      <c r="AE28" s="70">
        <v>3.4942129629629576E-3</v>
      </c>
      <c r="AF28" s="68"/>
      <c r="AG28" s="68"/>
      <c r="AH28" s="68"/>
      <c r="AI28" s="68"/>
      <c r="AJ28" s="68">
        <v>2</v>
      </c>
      <c r="AK28" s="68"/>
      <c r="AL28" s="68"/>
      <c r="AM28" s="68"/>
      <c r="AN28" s="68"/>
      <c r="AO28" s="68"/>
      <c r="AP28" s="68"/>
    </row>
    <row r="29" spans="1:42" x14ac:dyDescent="0.25">
      <c r="A29" s="78">
        <v>16</v>
      </c>
      <c r="B29" s="73" t="s">
        <v>116</v>
      </c>
      <c r="C29" s="26">
        <v>2.3540509259259258E-2</v>
      </c>
      <c r="D29" s="75">
        <f t="shared" si="2"/>
        <v>2.3513888888888897E-2</v>
      </c>
      <c r="E29" s="76">
        <f t="shared" si="13"/>
        <v>1.8070601851851845E-2</v>
      </c>
      <c r="F29" s="77">
        <f t="shared" si="14"/>
        <v>0.76850758023232868</v>
      </c>
      <c r="G29" s="75">
        <v>4.2488425925925888E-3</v>
      </c>
      <c r="H29" s="75">
        <v>6.5763888888888877E-3</v>
      </c>
      <c r="I29" s="75"/>
      <c r="J29" s="75">
        <v>3.8773148148147848E-4</v>
      </c>
      <c r="K29" s="75">
        <v>6.6666666666667131E-4</v>
      </c>
      <c r="L29" s="75">
        <v>6.7708333333333162E-4</v>
      </c>
      <c r="M29" s="75">
        <f t="shared" si="7"/>
        <v>5.5138888888888876E-3</v>
      </c>
      <c r="N29" s="75">
        <v>1.1435185185185159E-3</v>
      </c>
      <c r="O29" s="75">
        <v>3.3275462962962972E-3</v>
      </c>
      <c r="P29" s="75">
        <v>1.0428240740740745E-3</v>
      </c>
      <c r="Q29" s="75">
        <v>8.2175925925928248E-5</v>
      </c>
      <c r="R29" s="75">
        <f t="shared" si="4"/>
        <v>0</v>
      </c>
      <c r="S29" s="75"/>
      <c r="T29" s="75"/>
      <c r="U29" s="75"/>
      <c r="V29" s="75" t="s">
        <v>63</v>
      </c>
      <c r="W29" s="76">
        <f t="shared" si="15"/>
        <v>5.4432870370370503E-3</v>
      </c>
      <c r="X29" s="77">
        <f t="shared" si="16"/>
        <v>0.23149241976767129</v>
      </c>
      <c r="Y29" s="75">
        <v>4.0393518518518079E-4</v>
      </c>
      <c r="Z29" s="75">
        <v>1.5659722222222364E-3</v>
      </c>
      <c r="AA29" s="75">
        <v>2.3414351851851773E-3</v>
      </c>
      <c r="AB29" s="75">
        <v>5.0115740740741489E-4</v>
      </c>
      <c r="AC29" s="67">
        <f t="shared" si="1"/>
        <v>6.3078703703704124E-4</v>
      </c>
      <c r="AD29" s="75">
        <v>1.8402777777778295E-4</v>
      </c>
      <c r="AE29" s="75">
        <v>4.4675925925925829E-4</v>
      </c>
      <c r="AF29" s="73"/>
      <c r="AG29" s="73"/>
      <c r="AH29" s="73"/>
      <c r="AI29" s="73"/>
      <c r="AJ29" s="73"/>
      <c r="AK29" s="73"/>
      <c r="AL29" s="73"/>
      <c r="AM29" s="73"/>
      <c r="AN29" s="85"/>
      <c r="AO29" s="85"/>
      <c r="AP29" s="85"/>
    </row>
    <row r="30" spans="1:42" x14ac:dyDescent="0.25">
      <c r="A30" s="79">
        <v>16</v>
      </c>
      <c r="B30" s="68" t="s">
        <v>115</v>
      </c>
      <c r="C30" s="81">
        <v>2.3540509259259258E-2</v>
      </c>
      <c r="D30" s="70">
        <f t="shared" si="2"/>
        <v>2.3493055555555562E-2</v>
      </c>
      <c r="E30" s="71">
        <f t="shared" si="13"/>
        <v>1.7879629629629634E-2</v>
      </c>
      <c r="F30" s="72">
        <f t="shared" si="14"/>
        <v>0.76106020297566257</v>
      </c>
      <c r="G30" s="70">
        <v>4.3252314814814785E-3</v>
      </c>
      <c r="H30" s="70">
        <v>6.4155092592592562E-3</v>
      </c>
      <c r="I30" s="70"/>
      <c r="J30" s="70">
        <v>3.9236111111111069E-4</v>
      </c>
      <c r="K30" s="70">
        <v>7.7893518518518806E-4</v>
      </c>
      <c r="L30" s="70">
        <v>6.666666666666687E-4</v>
      </c>
      <c r="M30" s="70">
        <f t="shared" si="7"/>
        <v>5.3009259259259303E-3</v>
      </c>
      <c r="N30" s="70">
        <v>1.1388888888888907E-3</v>
      </c>
      <c r="O30" s="70">
        <v>3.0543981481481498E-3</v>
      </c>
      <c r="P30" s="70">
        <v>1.1076388888888898E-3</v>
      </c>
      <c r="Q30" s="70">
        <v>8.1018518518514993E-5</v>
      </c>
      <c r="R30" s="70">
        <f t="shared" si="4"/>
        <v>0</v>
      </c>
      <c r="S30" s="70"/>
      <c r="T30" s="70"/>
      <c r="U30" s="70"/>
      <c r="V30" s="70" t="s">
        <v>62</v>
      </c>
      <c r="W30" s="71">
        <f t="shared" si="15"/>
        <v>5.6134259259259288E-3</v>
      </c>
      <c r="X30" s="72">
        <f t="shared" si="16"/>
        <v>0.23893979702433743</v>
      </c>
      <c r="Y30" s="70">
        <v>4.0046296296296358E-4</v>
      </c>
      <c r="Z30" s="70">
        <v>1.5185185185185189E-3</v>
      </c>
      <c r="AA30" s="70">
        <v>2.337962962962961E-3</v>
      </c>
      <c r="AB30" s="70">
        <v>5.9722222222222338E-4</v>
      </c>
      <c r="AC30" s="70">
        <f t="shared" si="1"/>
        <v>7.5925925925926269E-4</v>
      </c>
      <c r="AD30" s="70">
        <v>3.3217592592592847E-4</v>
      </c>
      <c r="AE30" s="70">
        <v>4.2708333333333422E-4</v>
      </c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</row>
    <row r="31" spans="1:42" x14ac:dyDescent="0.25">
      <c r="A31" s="1">
        <v>25</v>
      </c>
      <c r="B31" s="73" t="s">
        <v>116</v>
      </c>
      <c r="C31" s="26">
        <v>5.5336805555555556E-2</v>
      </c>
      <c r="D31" s="2">
        <f t="shared" si="2"/>
        <v>5.5302083333333321E-2</v>
      </c>
      <c r="E31" s="17">
        <f t="shared" si="13"/>
        <v>4.5581018518518521E-2</v>
      </c>
      <c r="F31" s="18">
        <f t="shared" si="14"/>
        <v>0.82421883175320754</v>
      </c>
      <c r="G31" s="2">
        <v>1.0478009259259291E-2</v>
      </c>
      <c r="H31" s="2">
        <v>2.3548611111111083E-2</v>
      </c>
      <c r="J31" s="2">
        <v>5.1967592592594078E-4</v>
      </c>
      <c r="K31" s="2">
        <v>3.0289351851851805E-3</v>
      </c>
      <c r="L31" s="2">
        <v>2.956018518518508E-3</v>
      </c>
      <c r="M31" s="2">
        <f t="shared" si="7"/>
        <v>5.0497685185185194E-3</v>
      </c>
      <c r="N31" s="2">
        <v>1.1469907407407436E-3</v>
      </c>
      <c r="O31" s="2">
        <v>3.7604166666666636E-3</v>
      </c>
      <c r="P31" s="2">
        <v>1.423611111111122E-4</v>
      </c>
      <c r="Q31" s="2">
        <v>2.4178240740740848E-3</v>
      </c>
      <c r="R31" s="2">
        <f t="shared" si="4"/>
        <v>6.55092592592596E-4</v>
      </c>
      <c r="T31" s="2">
        <v>3.27546296296298E-4</v>
      </c>
      <c r="U31" s="2">
        <v>3.27546296296298E-4</v>
      </c>
      <c r="V31" s="2" t="s">
        <v>68</v>
      </c>
      <c r="W31" s="17">
        <f t="shared" si="15"/>
        <v>9.721064814814797E-3</v>
      </c>
      <c r="X31" s="18">
        <f t="shared" si="16"/>
        <v>0.17578116824679238</v>
      </c>
      <c r="Y31" s="2">
        <v>2.9398148148148534E-4</v>
      </c>
      <c r="Z31" s="2">
        <v>5.4247685185185137E-3</v>
      </c>
      <c r="AA31" s="2">
        <v>9.5949074074073819E-4</v>
      </c>
      <c r="AB31" s="2">
        <v>3.9814814814814541E-4</v>
      </c>
      <c r="AC31" s="67">
        <f t="shared" si="1"/>
        <v>2.6446759259259149E-3</v>
      </c>
      <c r="AD31" s="2">
        <v>1.3009259259259198E-3</v>
      </c>
      <c r="AE31" s="2">
        <v>1.3437499999999949E-3</v>
      </c>
      <c r="AM31" s="1">
        <v>5</v>
      </c>
      <c r="AN31" s="1">
        <v>1</v>
      </c>
      <c r="AO31" s="1">
        <v>2</v>
      </c>
      <c r="AP31" s="1">
        <v>4</v>
      </c>
    </row>
    <row r="32" spans="1:42" x14ac:dyDescent="0.25">
      <c r="A32" s="68">
        <v>25</v>
      </c>
      <c r="B32" s="68" t="s">
        <v>115</v>
      </c>
      <c r="C32" s="81">
        <v>5.5336805555555556E-2</v>
      </c>
      <c r="D32" s="70">
        <f t="shared" si="2"/>
        <v>5.487847222222221E-2</v>
      </c>
      <c r="E32" s="71">
        <f t="shared" si="13"/>
        <v>4.477546296296301E-2</v>
      </c>
      <c r="F32" s="72">
        <f t="shared" si="14"/>
        <v>0.81590214067278388</v>
      </c>
      <c r="G32" s="70">
        <v>1.0164351851851862E-2</v>
      </c>
      <c r="H32" s="70">
        <v>2.2754629629629645E-2</v>
      </c>
      <c r="I32" s="70"/>
      <c r="J32" s="70">
        <v>5.0347222222222113E-4</v>
      </c>
      <c r="K32" s="70">
        <v>3.2233796296296364E-3</v>
      </c>
      <c r="L32" s="70">
        <v>3.0092592592592731E-3</v>
      </c>
      <c r="M32" s="70">
        <f t="shared" si="7"/>
        <v>5.1203703703703741E-3</v>
      </c>
      <c r="N32" s="70">
        <v>1.2384259259259171E-3</v>
      </c>
      <c r="O32" s="70">
        <v>3.7002314814814962E-3</v>
      </c>
      <c r="P32" s="70">
        <v>1.8171296296296078E-4</v>
      </c>
      <c r="Q32" s="70">
        <v>2.4467592592592618E-3</v>
      </c>
      <c r="R32" s="70">
        <f t="shared" si="4"/>
        <v>6.3657407407407413E-4</v>
      </c>
      <c r="S32" s="70"/>
      <c r="T32" s="70">
        <v>3.1828703703703706E-4</v>
      </c>
      <c r="U32" s="70">
        <v>3.1828703703703706E-4</v>
      </c>
      <c r="V32" s="70" t="s">
        <v>69</v>
      </c>
      <c r="W32" s="71">
        <f t="shared" si="15"/>
        <v>1.0103009259259201E-2</v>
      </c>
      <c r="X32" s="72">
        <f t="shared" si="16"/>
        <v>0.18409785932721609</v>
      </c>
      <c r="Y32" s="70"/>
      <c r="Z32" s="70">
        <v>5.3842592592592414E-3</v>
      </c>
      <c r="AA32" s="70">
        <v>1.1087962962962831E-3</v>
      </c>
      <c r="AB32" s="70">
        <v>4.7222222222222338E-4</v>
      </c>
      <c r="AC32" s="70">
        <f t="shared" si="1"/>
        <v>3.1377314814814532E-3</v>
      </c>
      <c r="AD32" s="70">
        <v>1.5902777777777543E-3</v>
      </c>
      <c r="AE32" s="70">
        <v>1.5474537037036991E-3</v>
      </c>
      <c r="AF32" s="68"/>
      <c r="AG32" s="68"/>
      <c r="AH32" s="68"/>
      <c r="AI32" s="68"/>
      <c r="AJ32" s="68"/>
      <c r="AK32" s="68"/>
      <c r="AL32" s="68"/>
      <c r="AM32" s="68">
        <v>5</v>
      </c>
      <c r="AN32" s="68">
        <v>1</v>
      </c>
      <c r="AO32" s="68">
        <v>2</v>
      </c>
      <c r="AP32" s="68">
        <v>4</v>
      </c>
    </row>
  </sheetData>
  <mergeCells count="13">
    <mergeCell ref="AF2:AP2"/>
    <mergeCell ref="A1:AE1"/>
    <mergeCell ref="AC3:AC4"/>
    <mergeCell ref="V2:V4"/>
    <mergeCell ref="R3:R4"/>
    <mergeCell ref="E2:F4"/>
    <mergeCell ref="W2:X4"/>
    <mergeCell ref="A2:A4"/>
    <mergeCell ref="B2:B4"/>
    <mergeCell ref="C2:C4"/>
    <mergeCell ref="Q2:U2"/>
    <mergeCell ref="D2:D4"/>
    <mergeCell ref="AF1:AP1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Gemittelte Auswertung</vt:lpstr>
      <vt:lpstr>Einzelauswertungen</vt:lpstr>
    </vt:vector>
  </TitlesOfParts>
  <Company>MRP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2019-11-18T13:52:44Z</dcterms:created>
  <dcterms:modified xsi:type="dcterms:W3CDTF">2023-12-01T07:18:48Z</dcterms:modified>
</cp:coreProperties>
</file>