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Ex3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Ex4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eybold\Desktop\Dissertation\Anhang\"/>
    </mc:Choice>
  </mc:AlternateContent>
  <xr:revisionPtr revIDLastSave="0" documentId="13_ncr:1_{9C197057-9E52-45CE-B6E1-D7CF8649FBE0}" xr6:coauthVersionLast="47" xr6:coauthVersionMax="47" xr10:uidLastSave="{00000000-0000-0000-0000-000000000000}"/>
  <bookViews>
    <workbookView xWindow="-38510" yWindow="-10770" windowWidth="38620" windowHeight="21220" tabRatio="922" xr2:uid="{00000000-000D-0000-FFFF-FFFF00000000}"/>
  </bookViews>
  <sheets>
    <sheet name="Ergebnisse" sheetId="58" r:id="rId1"/>
    <sheet name="One Sample T-Tests" sheetId="55" r:id="rId2"/>
    <sheet name="Zweistichproben T-Test" sheetId="57" r:id="rId3"/>
    <sheet name="Korrelationen" sheetId="56" r:id="rId4"/>
  </sheets>
  <definedNames>
    <definedName name="_xlnm._FilterDatabase" localSheetId="3" hidden="1">Korrelationen!$B$3:$E$18</definedName>
    <definedName name="_xlnm._FilterDatabase" localSheetId="1" hidden="1">'One Sample T-Tests'!$M$3:$M$15</definedName>
    <definedName name="_xlchart.v1.0" hidden="1">Korrelationen!$V$4:$V$15</definedName>
    <definedName name="_xlchart.v1.1" hidden="1">Korrelationen!$V$19</definedName>
    <definedName name="_xlchart.v1.2" hidden="1">Korrelationen!$V$20:$V$34</definedName>
    <definedName name="_xlchart.v1.3" hidden="1">Korrelationen!$W$3</definedName>
    <definedName name="_xlchart.v1.4" hidden="1">Korrelationen!$W$4:$W$15</definedName>
    <definedName name="_xlchart.v1.5" hidden="1">Korrelationen!$W$20:$W$34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58" l="1"/>
  <c r="E34" i="58"/>
  <c r="E33" i="58"/>
  <c r="J30" i="58"/>
  <c r="I30" i="58"/>
  <c r="H30" i="58"/>
  <c r="G30" i="58"/>
  <c r="J29" i="58"/>
  <c r="I29" i="58"/>
  <c r="H29" i="58"/>
  <c r="G29" i="58"/>
  <c r="J28" i="58"/>
  <c r="I28" i="58"/>
  <c r="H28" i="58"/>
  <c r="G28" i="58"/>
  <c r="J27" i="58"/>
  <c r="I27" i="58"/>
  <c r="H27" i="58"/>
  <c r="G27" i="58"/>
  <c r="J26" i="58"/>
  <c r="I26" i="58"/>
  <c r="H26" i="58"/>
  <c r="G26" i="58"/>
  <c r="J25" i="58"/>
  <c r="I25" i="58"/>
  <c r="H25" i="58"/>
  <c r="G25" i="58"/>
  <c r="J24" i="58"/>
  <c r="I24" i="58"/>
  <c r="H24" i="58"/>
  <c r="G24" i="58"/>
  <c r="J23" i="58"/>
  <c r="I23" i="58"/>
  <c r="H23" i="58"/>
  <c r="G23" i="58"/>
  <c r="J22" i="58"/>
  <c r="I22" i="58"/>
  <c r="H22" i="58"/>
  <c r="G22" i="58"/>
  <c r="J21" i="58"/>
  <c r="I21" i="58"/>
  <c r="H21" i="58"/>
  <c r="G21" i="58"/>
  <c r="J20" i="58"/>
  <c r="I20" i="58"/>
  <c r="H20" i="58"/>
  <c r="G20" i="58"/>
  <c r="J19" i="58"/>
  <c r="I19" i="58"/>
  <c r="H19" i="58"/>
  <c r="G19" i="58"/>
  <c r="J18" i="58"/>
  <c r="I18" i="58"/>
  <c r="H18" i="58"/>
  <c r="G18" i="58"/>
  <c r="J17" i="58"/>
  <c r="I17" i="58"/>
  <c r="H17" i="58"/>
  <c r="G17" i="58"/>
  <c r="J16" i="58"/>
  <c r="I16" i="58"/>
  <c r="H16" i="58"/>
  <c r="G16" i="58"/>
  <c r="J15" i="58"/>
  <c r="I15" i="58"/>
  <c r="H15" i="58"/>
  <c r="G15" i="58"/>
  <c r="J14" i="58"/>
  <c r="I14" i="58"/>
  <c r="H14" i="58"/>
  <c r="G14" i="58"/>
  <c r="J13" i="58"/>
  <c r="I13" i="58"/>
  <c r="H13" i="58"/>
  <c r="G13" i="58"/>
  <c r="J12" i="58"/>
  <c r="I12" i="58"/>
  <c r="H12" i="58"/>
  <c r="G12" i="58"/>
  <c r="J11" i="58"/>
  <c r="I11" i="58"/>
  <c r="H11" i="58"/>
  <c r="G11" i="58"/>
  <c r="J10" i="58"/>
  <c r="I10" i="58"/>
  <c r="H10" i="58"/>
  <c r="G10" i="58"/>
  <c r="J9" i="58"/>
  <c r="I9" i="58"/>
  <c r="H9" i="58"/>
  <c r="G9" i="58"/>
  <c r="J8" i="58"/>
  <c r="I8" i="58"/>
  <c r="H8" i="58"/>
  <c r="G8" i="58"/>
  <c r="J7" i="58"/>
  <c r="I7" i="58"/>
  <c r="H7" i="58"/>
  <c r="G7" i="58"/>
  <c r="J6" i="58"/>
  <c r="I6" i="58"/>
  <c r="H6" i="58"/>
  <c r="G6" i="58"/>
  <c r="J5" i="58"/>
  <c r="I5" i="58"/>
  <c r="H5" i="58"/>
  <c r="G5" i="58"/>
  <c r="J4" i="58"/>
  <c r="I4" i="58"/>
  <c r="H4" i="58"/>
  <c r="G4" i="58"/>
  <c r="J35" i="58" l="1"/>
  <c r="H35" i="58"/>
  <c r="I35" i="58"/>
  <c r="H34" i="58"/>
  <c r="I33" i="58"/>
  <c r="I34" i="58"/>
  <c r="G33" i="58"/>
  <c r="G34" i="58"/>
  <c r="J34" i="58"/>
  <c r="G35" i="58"/>
  <c r="J33" i="58"/>
  <c r="H33" i="58"/>
  <c r="P33" i="56" l="1"/>
  <c r="P14" i="56"/>
  <c r="P30" i="56" l="1"/>
  <c r="P31" i="56" s="1"/>
  <c r="P32" i="56" s="1"/>
  <c r="H21" i="56"/>
  <c r="I21" i="56"/>
  <c r="J21" i="56"/>
  <c r="H22" i="56"/>
  <c r="I22" i="56"/>
  <c r="J22" i="56"/>
  <c r="H23" i="56"/>
  <c r="I23" i="56"/>
  <c r="J23" i="56"/>
  <c r="H24" i="56"/>
  <c r="I24" i="56"/>
  <c r="J24" i="56"/>
  <c r="H25" i="56"/>
  <c r="I25" i="56"/>
  <c r="J25" i="56"/>
  <c r="H26" i="56"/>
  <c r="I26" i="56"/>
  <c r="J26" i="56"/>
  <c r="H27" i="56"/>
  <c r="I27" i="56"/>
  <c r="J27" i="56"/>
  <c r="H28" i="56"/>
  <c r="I28" i="56"/>
  <c r="J28" i="56"/>
  <c r="H29" i="56"/>
  <c r="I29" i="56"/>
  <c r="J29" i="56"/>
  <c r="H30" i="56"/>
  <c r="I30" i="56"/>
  <c r="J30" i="56"/>
  <c r="H31" i="56"/>
  <c r="I31" i="56"/>
  <c r="J31" i="56"/>
  <c r="H32" i="56"/>
  <c r="I32" i="56"/>
  <c r="J32" i="56"/>
  <c r="H33" i="56"/>
  <c r="I33" i="56"/>
  <c r="J33" i="56"/>
  <c r="H34" i="56"/>
  <c r="I34" i="56"/>
  <c r="J34" i="56"/>
  <c r="F21" i="56"/>
  <c r="F22" i="56"/>
  <c r="F23" i="56"/>
  <c r="F24" i="56"/>
  <c r="F25" i="56"/>
  <c r="F26" i="56"/>
  <c r="F27" i="56"/>
  <c r="F28" i="56"/>
  <c r="F29" i="56"/>
  <c r="F30" i="56"/>
  <c r="F31" i="56"/>
  <c r="F32" i="56"/>
  <c r="F33" i="56"/>
  <c r="F34" i="56"/>
  <c r="G35" i="56"/>
  <c r="D35" i="56"/>
  <c r="B35" i="56"/>
  <c r="J20" i="56"/>
  <c r="I20" i="56"/>
  <c r="H20" i="56"/>
  <c r="F20" i="56"/>
  <c r="P11" i="56"/>
  <c r="P12" i="56" s="1"/>
  <c r="P13" i="56" s="1"/>
  <c r="J5" i="56"/>
  <c r="J6" i="56"/>
  <c r="J7" i="56"/>
  <c r="J8" i="56"/>
  <c r="J9" i="56"/>
  <c r="J10" i="56"/>
  <c r="J11" i="56"/>
  <c r="J12" i="56"/>
  <c r="J13" i="56"/>
  <c r="J14" i="56"/>
  <c r="J15" i="56"/>
  <c r="J4" i="56"/>
  <c r="H5" i="56"/>
  <c r="H6" i="56"/>
  <c r="H7" i="56"/>
  <c r="H8" i="56"/>
  <c r="H9" i="56"/>
  <c r="H10" i="56"/>
  <c r="H11" i="56"/>
  <c r="H12" i="56"/>
  <c r="H13" i="56"/>
  <c r="H14" i="56"/>
  <c r="H15" i="56"/>
  <c r="H4" i="56"/>
  <c r="G16" i="56"/>
  <c r="F5" i="56"/>
  <c r="F6" i="56"/>
  <c r="F7" i="56"/>
  <c r="F8" i="56"/>
  <c r="F9" i="56"/>
  <c r="F10" i="56"/>
  <c r="F11" i="56"/>
  <c r="F12" i="56"/>
  <c r="F13" i="56"/>
  <c r="F14" i="56"/>
  <c r="F15" i="56"/>
  <c r="F4" i="56"/>
  <c r="B16" i="56"/>
  <c r="D16" i="56"/>
  <c r="I5" i="56"/>
  <c r="I6" i="56"/>
  <c r="I7" i="56"/>
  <c r="I8" i="56"/>
  <c r="I9" i="56"/>
  <c r="I10" i="56"/>
  <c r="I11" i="56"/>
  <c r="I12" i="56"/>
  <c r="I13" i="56"/>
  <c r="I14" i="56"/>
  <c r="I15" i="56"/>
  <c r="I4" i="56"/>
  <c r="J16" i="56" l="1"/>
  <c r="I35" i="56"/>
  <c r="Q9" i="56"/>
  <c r="P26" i="56"/>
  <c r="P28" i="56"/>
  <c r="P7" i="56"/>
  <c r="I16" i="56"/>
  <c r="P9" i="56" s="1"/>
  <c r="P8" i="56" s="1"/>
  <c r="P10" i="56" s="1"/>
  <c r="F35" i="56"/>
  <c r="H35" i="56"/>
  <c r="J35" i="56"/>
  <c r="Q28" i="56" s="1"/>
  <c r="F16" i="56"/>
  <c r="H16" i="56"/>
  <c r="P27" i="56" l="1"/>
  <c r="P29" i="56" s="1"/>
  <c r="O161" i="55" l="1"/>
  <c r="F161" i="55"/>
  <c r="O158" i="55"/>
  <c r="O156" i="55"/>
  <c r="F156" i="55"/>
  <c r="F155" i="55"/>
  <c r="O164" i="55" s="1"/>
  <c r="O154" i="55"/>
  <c r="F154" i="55"/>
  <c r="O139" i="55"/>
  <c r="F135" i="55"/>
  <c r="F141" i="55" s="1"/>
  <c r="F134" i="55"/>
  <c r="O134" i="55" s="1"/>
  <c r="F133" i="55"/>
  <c r="N141" i="55" s="1"/>
  <c r="M125" i="55"/>
  <c r="B125" i="55"/>
  <c r="M124" i="55"/>
  <c r="B124" i="55"/>
  <c r="M123" i="55"/>
  <c r="B123" i="55"/>
  <c r="M122" i="55"/>
  <c r="B122" i="55"/>
  <c r="M121" i="55"/>
  <c r="B121" i="55"/>
  <c r="M120" i="55"/>
  <c r="B120" i="55"/>
  <c r="M119" i="55"/>
  <c r="B119" i="55"/>
  <c r="M118" i="55"/>
  <c r="B118" i="55"/>
  <c r="M117" i="55"/>
  <c r="B117" i="55"/>
  <c r="M116" i="55"/>
  <c r="B116" i="55"/>
  <c r="M115" i="55"/>
  <c r="F115" i="55"/>
  <c r="B115" i="55"/>
  <c r="M114" i="55"/>
  <c r="B114" i="55"/>
  <c r="M113" i="55"/>
  <c r="B113" i="55"/>
  <c r="M112" i="55"/>
  <c r="B112" i="55"/>
  <c r="M111" i="55"/>
  <c r="B111" i="55"/>
  <c r="M101" i="55"/>
  <c r="B101" i="55"/>
  <c r="M100" i="55"/>
  <c r="B100" i="55"/>
  <c r="M99" i="55"/>
  <c r="B99" i="55"/>
  <c r="M98" i="55"/>
  <c r="B98" i="55"/>
  <c r="M97" i="55"/>
  <c r="B97" i="55"/>
  <c r="M96" i="55"/>
  <c r="B96" i="55"/>
  <c r="M95" i="55"/>
  <c r="B95" i="55"/>
  <c r="M94" i="55"/>
  <c r="F94" i="55"/>
  <c r="B94" i="55"/>
  <c r="M93" i="55"/>
  <c r="B93" i="55"/>
  <c r="M92" i="55"/>
  <c r="B92" i="55"/>
  <c r="M91" i="55"/>
  <c r="B91" i="55"/>
  <c r="M90" i="55"/>
  <c r="B90" i="55"/>
  <c r="F90" i="55" s="1"/>
  <c r="N100" i="55" s="1"/>
  <c r="N80" i="55"/>
  <c r="N79" i="55"/>
  <c r="N77" i="55"/>
  <c r="O73" i="55"/>
  <c r="N71" i="55"/>
  <c r="N70" i="55"/>
  <c r="F70" i="55"/>
  <c r="O79" i="55" s="1"/>
  <c r="F69" i="55"/>
  <c r="O82" i="55" s="1"/>
  <c r="N68" i="55"/>
  <c r="F68" i="55"/>
  <c r="N73" i="55" s="1"/>
  <c r="P73" i="55" s="1"/>
  <c r="F49" i="55"/>
  <c r="F48" i="55"/>
  <c r="F54" i="55" s="1"/>
  <c r="F47" i="55"/>
  <c r="N49" i="55" s="1"/>
  <c r="N38" i="55"/>
  <c r="N34" i="55"/>
  <c r="N33" i="55"/>
  <c r="N32" i="55"/>
  <c r="N31" i="55"/>
  <c r="N27" i="55"/>
  <c r="F27" i="55"/>
  <c r="N26" i="55"/>
  <c r="F26" i="55"/>
  <c r="O39" i="55" s="1"/>
  <c r="F25" i="55"/>
  <c r="N36" i="55" s="1"/>
  <c r="N12" i="55"/>
  <c r="F12" i="55"/>
  <c r="N8" i="55"/>
  <c r="F6" i="55"/>
  <c r="F5" i="55"/>
  <c r="F4" i="55"/>
  <c r="N9" i="55" s="1"/>
  <c r="P139" i="55" l="1"/>
  <c r="N10" i="55"/>
  <c r="F32" i="55"/>
  <c r="O68" i="55"/>
  <c r="F76" i="55"/>
  <c r="F140" i="55"/>
  <c r="F142" i="55" s="1"/>
  <c r="O26" i="55"/>
  <c r="P26" i="55" s="1"/>
  <c r="F111" i="55"/>
  <c r="N111" i="55" s="1"/>
  <c r="N143" i="55"/>
  <c r="O162" i="55"/>
  <c r="O163" i="55"/>
  <c r="P79" i="55"/>
  <c r="N14" i="55"/>
  <c r="F15" i="55"/>
  <c r="F19" i="55" s="1"/>
  <c r="N29" i="55"/>
  <c r="F36" i="55"/>
  <c r="F40" i="55" s="1"/>
  <c r="O72" i="55"/>
  <c r="N82" i="55"/>
  <c r="P82" i="55" s="1"/>
  <c r="N136" i="55"/>
  <c r="O155" i="55"/>
  <c r="O165" i="55"/>
  <c r="O36" i="55"/>
  <c r="P36" i="55" s="1"/>
  <c r="P68" i="55"/>
  <c r="P33" i="55"/>
  <c r="O38" i="55"/>
  <c r="P38" i="55" s="1"/>
  <c r="O33" i="55"/>
  <c r="N5" i="55"/>
  <c r="O56" i="55"/>
  <c r="F92" i="55"/>
  <c r="F98" i="55" s="1"/>
  <c r="N7" i="55"/>
  <c r="P7" i="55" s="1"/>
  <c r="N25" i="55"/>
  <c r="O29" i="55"/>
  <c r="F113" i="55"/>
  <c r="F119" i="55" s="1"/>
  <c r="N139" i="55"/>
  <c r="O167" i="55"/>
  <c r="N47" i="55"/>
  <c r="N56" i="55"/>
  <c r="O53" i="55"/>
  <c r="N54" i="55"/>
  <c r="O47" i="55"/>
  <c r="F58" i="55"/>
  <c r="F62" i="55" s="1"/>
  <c r="N58" i="55"/>
  <c r="N124" i="55"/>
  <c r="N162" i="55"/>
  <c r="P162" i="55" s="1"/>
  <c r="N160" i="55"/>
  <c r="N155" i="55"/>
  <c r="P155" i="55" s="1"/>
  <c r="N168" i="55"/>
  <c r="N164" i="55"/>
  <c r="P164" i="55" s="1"/>
  <c r="N157" i="55"/>
  <c r="N166" i="55"/>
  <c r="N167" i="55"/>
  <c r="P167" i="55" s="1"/>
  <c r="N163" i="55"/>
  <c r="P163" i="55" s="1"/>
  <c r="F163" i="55"/>
  <c r="F167" i="55" s="1"/>
  <c r="N159" i="55"/>
  <c r="O13" i="55"/>
  <c r="O11" i="55"/>
  <c r="O6" i="55"/>
  <c r="O4" i="55"/>
  <c r="F11" i="55"/>
  <c r="O15" i="55"/>
  <c r="O8" i="55"/>
  <c r="P8" i="55" s="1"/>
  <c r="O9" i="55"/>
  <c r="P9" i="55" s="1"/>
  <c r="O12" i="55"/>
  <c r="O5" i="55"/>
  <c r="P5" i="55" s="1"/>
  <c r="N122" i="55"/>
  <c r="N112" i="55"/>
  <c r="N119" i="55"/>
  <c r="F122" i="55"/>
  <c r="F126" i="55" s="1"/>
  <c r="N116" i="55"/>
  <c r="N113" i="55"/>
  <c r="N121" i="55"/>
  <c r="N115" i="55"/>
  <c r="N117" i="55"/>
  <c r="N158" i="55"/>
  <c r="P158" i="55" s="1"/>
  <c r="N98" i="55"/>
  <c r="N99" i="55"/>
  <c r="F101" i="55"/>
  <c r="F105" i="55" s="1"/>
  <c r="N95" i="55"/>
  <c r="N92" i="55"/>
  <c r="N101" i="55"/>
  <c r="N90" i="55"/>
  <c r="N125" i="55"/>
  <c r="F165" i="55"/>
  <c r="F169" i="55" s="1"/>
  <c r="P12" i="55"/>
  <c r="P56" i="55"/>
  <c r="O136" i="55"/>
  <c r="P136" i="55" s="1"/>
  <c r="O78" i="55"/>
  <c r="O76" i="55"/>
  <c r="O74" i="55"/>
  <c r="O69" i="55"/>
  <c r="O71" i="55"/>
  <c r="P71" i="55" s="1"/>
  <c r="O81" i="55"/>
  <c r="O77" i="55"/>
  <c r="P77" i="55" s="1"/>
  <c r="F75" i="55"/>
  <c r="O70" i="55"/>
  <c r="P70" i="55" s="1"/>
  <c r="O75" i="55"/>
  <c r="O143" i="55"/>
  <c r="N161" i="55"/>
  <c r="P161" i="55" s="1"/>
  <c r="O10" i="55"/>
  <c r="P10" i="55" s="1"/>
  <c r="N118" i="55"/>
  <c r="N120" i="55"/>
  <c r="N154" i="55"/>
  <c r="P154" i="55" s="1"/>
  <c r="F55" i="55"/>
  <c r="F56" i="55" s="1"/>
  <c r="F60" i="55" s="1"/>
  <c r="O52" i="55"/>
  <c r="O55" i="55"/>
  <c r="O51" i="55"/>
  <c r="O48" i="55"/>
  <c r="O58" i="55"/>
  <c r="N96" i="55"/>
  <c r="O54" i="55"/>
  <c r="P54" i="55" s="1"/>
  <c r="N94" i="55"/>
  <c r="N114" i="55"/>
  <c r="N123" i="55"/>
  <c r="N165" i="55"/>
  <c r="P165" i="55" s="1"/>
  <c r="O7" i="55"/>
  <c r="O49" i="55"/>
  <c r="P49" i="55" s="1"/>
  <c r="F91" i="55"/>
  <c r="O14" i="55"/>
  <c r="N55" i="55"/>
  <c r="N53" i="55"/>
  <c r="P53" i="55" s="1"/>
  <c r="N48" i="55"/>
  <c r="P48" i="55" s="1"/>
  <c r="N57" i="55"/>
  <c r="N50" i="55"/>
  <c r="N52" i="55"/>
  <c r="N51" i="55"/>
  <c r="O80" i="55"/>
  <c r="P80" i="55" s="1"/>
  <c r="N91" i="55"/>
  <c r="N93" i="55"/>
  <c r="N97" i="55"/>
  <c r="N156" i="55"/>
  <c r="P156" i="55" s="1"/>
  <c r="O35" i="55"/>
  <c r="O138" i="55"/>
  <c r="O144" i="55"/>
  <c r="O142" i="55"/>
  <c r="O140" i="55"/>
  <c r="O135" i="55"/>
  <c r="O133" i="55"/>
  <c r="F33" i="55"/>
  <c r="F34" i="55" s="1"/>
  <c r="F38" i="55" s="1"/>
  <c r="O34" i="55"/>
  <c r="P34" i="55" s="1"/>
  <c r="O27" i="55"/>
  <c r="P27" i="55" s="1"/>
  <c r="O30" i="55"/>
  <c r="O32" i="55"/>
  <c r="P32" i="55" s="1"/>
  <c r="O25" i="55"/>
  <c r="P25" i="55" s="1"/>
  <c r="O31" i="55"/>
  <c r="P31" i="55" s="1"/>
  <c r="O57" i="55"/>
  <c r="N140" i="55"/>
  <c r="N135" i="55"/>
  <c r="N138" i="55"/>
  <c r="P138" i="55" s="1"/>
  <c r="N142" i="55"/>
  <c r="N133" i="55"/>
  <c r="F144" i="55"/>
  <c r="F148" i="55" s="1"/>
  <c r="N137" i="55"/>
  <c r="P137" i="55" s="1"/>
  <c r="N144" i="55"/>
  <c r="P144" i="55" s="1"/>
  <c r="N35" i="55"/>
  <c r="P35" i="55" s="1"/>
  <c r="N28" i="55"/>
  <c r="N30" i="55"/>
  <c r="N39" i="55"/>
  <c r="P39" i="55" s="1"/>
  <c r="N37" i="55"/>
  <c r="O28" i="55"/>
  <c r="N81" i="55"/>
  <c r="P81" i="55" s="1"/>
  <c r="F79" i="55"/>
  <c r="F83" i="55" s="1"/>
  <c r="N72" i="55"/>
  <c r="N74" i="55"/>
  <c r="N69" i="55"/>
  <c r="N76" i="55"/>
  <c r="P76" i="55" s="1"/>
  <c r="N75" i="55"/>
  <c r="P75" i="55" s="1"/>
  <c r="N78" i="55"/>
  <c r="P78" i="55" s="1"/>
  <c r="F112" i="55"/>
  <c r="O116" i="55" s="1"/>
  <c r="O119" i="55"/>
  <c r="N134" i="55"/>
  <c r="P134" i="55" s="1"/>
  <c r="O137" i="55"/>
  <c r="O141" i="55"/>
  <c r="P141" i="55" s="1"/>
  <c r="F162" i="55"/>
  <c r="O159" i="55"/>
  <c r="O160" i="55"/>
  <c r="F13" i="55"/>
  <c r="F17" i="55" s="1"/>
  <c r="N4" i="55"/>
  <c r="P4" i="55" s="1"/>
  <c r="N6" i="55"/>
  <c r="N11" i="55"/>
  <c r="N13" i="55"/>
  <c r="O166" i="55"/>
  <c r="O168" i="55"/>
  <c r="N15" i="55"/>
  <c r="P15" i="55" s="1"/>
  <c r="O37" i="55"/>
  <c r="O50" i="55"/>
  <c r="O157" i="55"/>
  <c r="P159" i="55" l="1"/>
  <c r="P29" i="55"/>
  <c r="P142" i="55"/>
  <c r="P13" i="55"/>
  <c r="P14" i="55"/>
  <c r="P74" i="55"/>
  <c r="P133" i="55"/>
  <c r="P143" i="55"/>
  <c r="P72" i="55"/>
  <c r="F77" i="55"/>
  <c r="F81" i="55" s="1"/>
  <c r="P168" i="55"/>
  <c r="P58" i="55"/>
  <c r="P55" i="55"/>
  <c r="P52" i="55"/>
  <c r="P47" i="55"/>
  <c r="F97" i="55"/>
  <c r="F99" i="55" s="1"/>
  <c r="F103" i="55" s="1"/>
  <c r="O101" i="55"/>
  <c r="P101" i="55" s="1"/>
  <c r="O94" i="55"/>
  <c r="P94" i="55" s="1"/>
  <c r="O100" i="55"/>
  <c r="P100" i="55" s="1"/>
  <c r="O93" i="55"/>
  <c r="O96" i="55"/>
  <c r="O98" i="55"/>
  <c r="P98" i="55" s="1"/>
  <c r="O91" i="55"/>
  <c r="P91" i="55" s="1"/>
  <c r="P115" i="55"/>
  <c r="F118" i="55"/>
  <c r="F120" i="55" s="1"/>
  <c r="F124" i="55" s="1"/>
  <c r="O115" i="55"/>
  <c r="O121" i="55"/>
  <c r="O114" i="55"/>
  <c r="O122" i="55"/>
  <c r="P122" i="55" s="1"/>
  <c r="O112" i="55"/>
  <c r="P112" i="55" s="1"/>
  <c r="O125" i="55"/>
  <c r="P125" i="55" s="1"/>
  <c r="O118" i="55"/>
  <c r="P118" i="55" s="1"/>
  <c r="O92" i="55"/>
  <c r="P92" i="55" s="1"/>
  <c r="P160" i="55"/>
  <c r="P135" i="55"/>
  <c r="O120" i="55"/>
  <c r="P120" i="55" s="1"/>
  <c r="P140" i="55"/>
  <c r="P114" i="55"/>
  <c r="P119" i="55"/>
  <c r="P166" i="55"/>
  <c r="P93" i="55"/>
  <c r="P11" i="55"/>
  <c r="P116" i="55"/>
  <c r="P123" i="55"/>
  <c r="O97" i="55"/>
  <c r="P97" i="55" s="1"/>
  <c r="P69" i="55"/>
  <c r="U81" i="55" s="1"/>
  <c r="P30" i="55"/>
  <c r="O113" i="55"/>
  <c r="P113" i="55" s="1"/>
  <c r="O124" i="55"/>
  <c r="P50" i="55"/>
  <c r="O111" i="55"/>
  <c r="P111" i="55" s="1"/>
  <c r="P157" i="55"/>
  <c r="U167" i="55"/>
  <c r="O95" i="55"/>
  <c r="P95" i="55" s="1"/>
  <c r="P124" i="55"/>
  <c r="O90" i="55"/>
  <c r="P90" i="55" s="1"/>
  <c r="P121" i="55"/>
  <c r="F146" i="55"/>
  <c r="P6" i="55"/>
  <c r="U17" i="55" s="1"/>
  <c r="P51" i="55"/>
  <c r="O117" i="55"/>
  <c r="P117" i="55" s="1"/>
  <c r="P37" i="55"/>
  <c r="O123" i="55"/>
  <c r="P28" i="55"/>
  <c r="U38" i="55" s="1"/>
  <c r="O99" i="55"/>
  <c r="P99" i="55" s="1"/>
  <c r="P57" i="55"/>
  <c r="P96" i="55"/>
  <c r="U146" i="55" l="1"/>
  <c r="U103" i="55"/>
  <c r="U60" i="55"/>
  <c r="U124" i="55"/>
</calcChain>
</file>

<file path=xl/sharedStrings.xml><?xml version="1.0" encoding="utf-8"?>
<sst xmlns="http://schemas.openxmlformats.org/spreadsheetml/2006/main" count="644" uniqueCount="122">
  <si>
    <t xml:space="preserve"> </t>
  </si>
  <si>
    <t>Bearbeitungszeiten Problemstellung:</t>
  </si>
  <si>
    <t>Servoydraulik</t>
  </si>
  <si>
    <t>Werte:</t>
  </si>
  <si>
    <t>Stichprobengröße n:</t>
  </si>
  <si>
    <t>Mittelwert Ẋ:</t>
  </si>
  <si>
    <t>Standardabweichung S:</t>
  </si>
  <si>
    <t>Teststatistik:</t>
  </si>
  <si>
    <t>Zähler:</t>
  </si>
  <si>
    <t>Nenner:</t>
  </si>
  <si>
    <t>T:</t>
  </si>
  <si>
    <t>Freiheitsgrade df:</t>
  </si>
  <si>
    <t>p-Wert:</t>
  </si>
  <si>
    <t>Kritischer T-Wert:</t>
  </si>
  <si>
    <t>Referenzwert (Vergleichsproband) μ0:</t>
  </si>
  <si>
    <t>bei α = 0,05</t>
  </si>
  <si>
    <t>ist nicht signifikant verschieden</t>
  </si>
  <si>
    <t>Motor</t>
  </si>
  <si>
    <t>ist signifikant verschieden</t>
  </si>
  <si>
    <r>
      <t>p</t>
    </r>
    <r>
      <rPr>
        <vertAlign val="subscript"/>
        <sz val="11"/>
        <color theme="1"/>
        <rFont val="Calibri"/>
        <family val="2"/>
        <scheme val="minor"/>
      </rPr>
      <t>ist</t>
    </r>
    <r>
      <rPr>
        <sz val="11"/>
        <color theme="1"/>
        <rFont val="Calibri"/>
        <family val="2"/>
        <scheme val="minor"/>
      </rPr>
      <t xml:space="preserve"> &gt; p</t>
    </r>
    <r>
      <rPr>
        <vertAlign val="subscript"/>
        <sz val="11"/>
        <color theme="1"/>
        <rFont val="Calibri"/>
        <family val="2"/>
        <scheme val="minor"/>
      </rPr>
      <t>soll</t>
    </r>
    <r>
      <rPr>
        <sz val="11"/>
        <color theme="1"/>
        <rFont val="Calibri"/>
        <family val="2"/>
        <scheme val="minor"/>
      </rPr>
      <t>=0,05</t>
    </r>
  </si>
  <si>
    <r>
      <t>T &lt; T</t>
    </r>
    <r>
      <rPr>
        <vertAlign val="subscript"/>
        <sz val="11"/>
        <color theme="1"/>
        <rFont val="Calibri"/>
        <family val="2"/>
        <scheme val="minor"/>
      </rPr>
      <t>krit</t>
    </r>
  </si>
  <si>
    <r>
      <t>p</t>
    </r>
    <r>
      <rPr>
        <vertAlign val="subscript"/>
        <sz val="11"/>
        <color theme="1"/>
        <rFont val="Calibri"/>
        <family val="2"/>
        <scheme val="minor"/>
      </rPr>
      <t>ist</t>
    </r>
    <r>
      <rPr>
        <sz val="11"/>
        <color theme="1"/>
        <rFont val="Calibri"/>
        <family val="2"/>
        <scheme val="minor"/>
      </rPr>
      <t xml:space="preserve"> &lt; p</t>
    </r>
    <r>
      <rPr>
        <vertAlign val="subscript"/>
        <sz val="11"/>
        <color theme="1"/>
        <rFont val="Calibri"/>
        <family val="2"/>
        <scheme val="minor"/>
      </rPr>
      <t>soll</t>
    </r>
    <r>
      <rPr>
        <sz val="11"/>
        <color theme="1"/>
        <rFont val="Calibri"/>
        <family val="2"/>
        <scheme val="minor"/>
      </rPr>
      <t>=0,05</t>
    </r>
  </si>
  <si>
    <r>
      <t>T &gt; T</t>
    </r>
    <r>
      <rPr>
        <vertAlign val="subscript"/>
        <sz val="11"/>
        <color theme="1"/>
        <rFont val="Calibri"/>
        <family val="2"/>
        <scheme val="minor"/>
      </rPr>
      <t>krit</t>
    </r>
  </si>
  <si>
    <t>Bearbeitungszeiten VR:</t>
  </si>
  <si>
    <t>Quelle: Coding Auswertung - Summe Bearbeitung der Lösung</t>
  </si>
  <si>
    <t>Bearbeitungszeiten Gesamt:</t>
  </si>
  <si>
    <t>Quelle: Bearbeitung Aufgabenstellung + Bearbeitung der Lösung</t>
  </si>
  <si>
    <t>Rang:</t>
  </si>
  <si>
    <t>(Rang-1)/n</t>
  </si>
  <si>
    <t>tats. Kum. Anteil</t>
  </si>
  <si>
    <t>Differenz</t>
  </si>
  <si>
    <t>Nullhypothese: Normalverteilung liegt vor</t>
  </si>
  <si>
    <t>Normalverteilung liegt vor</t>
  </si>
  <si>
    <t>kritischer Wert &gt; max. Abweichung</t>
  </si>
  <si>
    <t>Kolmogorov-Smirnov-Test:</t>
  </si>
  <si>
    <t>max. Abweichung = Teststatistik:</t>
  </si>
  <si>
    <t>Quelle: Uni Siegen</t>
  </si>
  <si>
    <t>Kitischer Wert bei α = 0,05:</t>
  </si>
  <si>
    <t>Lösungsgüte (Nutzwert):</t>
  </si>
  <si>
    <t>S</t>
  </si>
  <si>
    <t>M</t>
  </si>
  <si>
    <t>Korrelation der Zeiten und Lösungsgüte?</t>
  </si>
  <si>
    <t>Proband</t>
  </si>
  <si>
    <t>Szenario</t>
  </si>
  <si>
    <t>Lösungsgüte (Wert)</t>
  </si>
  <si>
    <t>Bearbeitungs-zeiten VR</t>
  </si>
  <si>
    <t>Pearson Korrelationskoeffizient</t>
  </si>
  <si>
    <t>Lösungsgüte (Wert) [x]</t>
  </si>
  <si>
    <t>[x]*[y]</t>
  </si>
  <si>
    <t>Summen:</t>
  </si>
  <si>
    <t>r:</t>
  </si>
  <si>
    <t>Bearbeitungs-zeiten VR in sec. [y]</t>
  </si>
  <si>
    <t>n:</t>
  </si>
  <si>
    <t>r (Excel):</t>
  </si>
  <si>
    <t>[x]2</t>
  </si>
  <si>
    <t>[y]2</t>
  </si>
  <si>
    <t>Voraussetzungen:</t>
  </si>
  <si>
    <t>1. Metrisch skalierte Daten:</t>
  </si>
  <si>
    <t>2. keine Ausreißer:</t>
  </si>
  <si>
    <t>3. Linearer Zusammenhang:</t>
  </si>
  <si>
    <t>erfüllt</t>
  </si>
  <si>
    <t>(ungefährer) Linearer Zusammenhang:</t>
  </si>
  <si>
    <t>Ausreißer:</t>
  </si>
  <si>
    <t>Bearbeitungszeiten VR in sec. [y]</t>
  </si>
  <si>
    <t>4. bivariat Normalverteilt:</t>
  </si>
  <si>
    <t>r (manuell):</t>
  </si>
  <si>
    <t>t</t>
  </si>
  <si>
    <t>p</t>
  </si>
  <si>
    <t>Freiheitsgerade df</t>
  </si>
  <si>
    <t>p &gt; 0,05 --&gt; keine Korrelation</t>
  </si>
  <si>
    <t/>
  </si>
  <si>
    <t>Korrelationen</t>
  </si>
  <si>
    <t>BearbeitungszeitenM</t>
  </si>
  <si>
    <t>LoesungsgueteM</t>
  </si>
  <si>
    <t>Korrelation nach Pearson</t>
  </si>
  <si>
    <t>Signifikanz (2-seitig)</t>
  </si>
  <si>
    <t>N</t>
  </si>
  <si>
    <t>Verzerrung</t>
  </si>
  <si>
    <t>Std.-Fehler</t>
  </si>
  <si>
    <t>BCa 95% Konfidenzintervall</t>
  </si>
  <si>
    <t>Unterer Wert</t>
  </si>
  <si>
    <t>Oberer Wert</t>
  </si>
  <si>
    <t>c. Sofern nicht anders angegeben, beruhen die Bootstrap-Ergebnisse auf 1000 Bootstrap-Stichproben</t>
  </si>
  <si>
    <r>
      <t>Bootstrap</t>
    </r>
    <r>
      <rPr>
        <vertAlign val="superscript"/>
        <sz val="9"/>
        <color indexed="62"/>
        <rFont val="Arial"/>
        <family val="2"/>
      </rPr>
      <t>c</t>
    </r>
  </si>
  <si>
    <t>BearbeitungszeitenS</t>
  </si>
  <si>
    <t>LoesungsgueteS</t>
  </si>
  <si>
    <t>Zweistichproben t-Test unter der Annahme gleicher Varianzen</t>
  </si>
  <si>
    <t>Zwei-Stichproben F-Test</t>
  </si>
  <si>
    <t>Mittelwert</t>
  </si>
  <si>
    <t>Varianz</t>
  </si>
  <si>
    <t>Beobachtungen</t>
  </si>
  <si>
    <t>Gepoolte Varianz</t>
  </si>
  <si>
    <t>Freiheitsgrade (df)</t>
  </si>
  <si>
    <t>Hypothetische Differenz der Mittelwerte</t>
  </si>
  <si>
    <t>Prüfgröße (F)</t>
  </si>
  <si>
    <t>P(F&lt;=f) einseitig</t>
  </si>
  <si>
    <t>t-Statistik</t>
  </si>
  <si>
    <t>Kritischer F-Wert bei einseitigem Test</t>
  </si>
  <si>
    <t>P(T&lt;=t) einseitig</t>
  </si>
  <si>
    <t>Kritischer t-Wert bei einseitigem t-Test</t>
  </si>
  <si>
    <t>Varianz 1.Variable &gt; Varianz 2.Variable</t>
  </si>
  <si>
    <t>P(T&lt;=t) zweiseitig</t>
  </si>
  <si>
    <t>Prüfgröße F &lt; kritischer F-Wert: kein signifikanter Unterschied</t>
  </si>
  <si>
    <t>Kritischer t-Wert bei zweiseitigem t-Test</t>
  </si>
  <si>
    <t>H0: kein signifikanter Unterschied in den Varianzen --&gt; nicht verwerfen</t>
  </si>
  <si>
    <t>t-Statistik &lt; Kritischer t-Wert: Kein signifikanter Unterschied</t>
  </si>
  <si>
    <t>einseitig, da Wirkungsvermutung</t>
  </si>
  <si>
    <t>Zweistichproben t-Test unter der Annahme unterschiedlicher Varianzen</t>
  </si>
  <si>
    <t>Prüfgröße F &gt; kritischer F-Wert: signifikanter Unterschied</t>
  </si>
  <si>
    <t>H0: kein signifikanter Unterschied in den Varianzen --&gt; verwerfen</t>
  </si>
  <si>
    <t>Lösungsgüte (Wert) Studenten - M</t>
  </si>
  <si>
    <t>Lösungsgüte (Wert) Ing/Konstr. M</t>
  </si>
  <si>
    <t>Lösungsgüte (Wert) Studenten - S</t>
  </si>
  <si>
    <t>Lösungsgüte (Wert) Ing/Konstr. S</t>
  </si>
  <si>
    <t>t-Statistik &gt; Kritischer t-Wert: signifikanter Unterschied</t>
  </si>
  <si>
    <t>Eingruppierung Berufsfeld</t>
  </si>
  <si>
    <t>Student</t>
  </si>
  <si>
    <t>Ingenieure</t>
  </si>
  <si>
    <t>Konstrukteure</t>
  </si>
  <si>
    <t>V</t>
  </si>
  <si>
    <t>Standardabweichung</t>
  </si>
  <si>
    <t>Lösungsgüte der Entwurfslösungen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</si>
</sst>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"/>
    <numFmt numFmtId="165" formatCode="[$-F400]h:mm:ss\ AM/PM"/>
    <numFmt numFmtId="166" formatCode="[hh]:mm:ss.00"/>
    <numFmt numFmtId="167" formatCode="[ss]"/>
    <numFmt numFmtId="168" formatCode="###0"/>
    <numFmt numFmtId="169" formatCode="###0.00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2"/>
      <name val="Arial"/>
      <family val="2"/>
    </font>
    <font>
      <sz val="11"/>
      <color theme="0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99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2F2F2"/>
      </patternFill>
    </fill>
    <fill>
      <patternFill patternType="solid">
        <fgColor indexed="31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 style="thin">
        <color indexed="63"/>
      </right>
      <top style="thin">
        <color indexed="61"/>
      </top>
      <bottom/>
      <diagonal/>
    </border>
    <border>
      <left style="thin">
        <color indexed="63"/>
      </left>
      <right/>
      <top style="thin">
        <color indexed="61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5" borderId="6" applyNumberFormat="0" applyAlignment="0" applyProtection="0"/>
    <xf numFmtId="9" fontId="7" fillId="0" borderId="0" applyFont="0" applyFill="0" applyBorder="0" applyAlignment="0" applyProtection="0"/>
    <xf numFmtId="0" fontId="8" fillId="9" borderId="12" applyNumberFormat="0" applyAlignment="0" applyProtection="0"/>
    <xf numFmtId="0" fontId="9" fillId="9" borderId="6" applyNumberFormat="0" applyAlignment="0" applyProtection="0"/>
    <xf numFmtId="0" fontId="10" fillId="0" borderId="0"/>
    <xf numFmtId="0" fontId="7" fillId="11" borderId="0" applyNumberFormat="0" applyBorder="0" applyAlignment="0" applyProtection="0"/>
  </cellStyleXfs>
  <cellXfs count="111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Border="1"/>
    <xf numFmtId="0" fontId="3" fillId="3" borderId="0" xfId="2"/>
    <xf numFmtId="0" fontId="5" fillId="0" borderId="0" xfId="3"/>
    <xf numFmtId="2" fontId="0" fillId="0" borderId="0" xfId="0" applyNumberFormat="1"/>
    <xf numFmtId="0" fontId="0" fillId="4" borderId="0" xfId="0" applyFill="1"/>
    <xf numFmtId="0" fontId="2" fillId="2" borderId="0" xfId="1"/>
    <xf numFmtId="0" fontId="0" fillId="6" borderId="0" xfId="0" applyFill="1"/>
    <xf numFmtId="0" fontId="1" fillId="6" borderId="7" xfId="0" applyFont="1" applyFill="1" applyBorder="1"/>
    <xf numFmtId="165" fontId="0" fillId="4" borderId="0" xfId="0" applyNumberFormat="1" applyFill="1" applyBorder="1"/>
    <xf numFmtId="0" fontId="6" fillId="5" borderId="6" xfId="4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5" fontId="0" fillId="0" borderId="8" xfId="0" applyNumberFormat="1" applyBorder="1"/>
    <xf numFmtId="165" fontId="0" fillId="0" borderId="5" xfId="0" applyNumberFormat="1" applyBorder="1"/>
    <xf numFmtId="0" fontId="2" fillId="2" borderId="9" xfId="1" applyBorder="1"/>
    <xf numFmtId="165" fontId="2" fillId="2" borderId="10" xfId="1" applyNumberFormat="1" applyBorder="1"/>
    <xf numFmtId="165" fontId="0" fillId="0" borderId="2" xfId="0" applyNumberFormat="1" applyBorder="1"/>
    <xf numFmtId="165" fontId="0" fillId="0" borderId="0" xfId="0" applyNumberFormat="1" applyFill="1" applyBorder="1"/>
    <xf numFmtId="166" fontId="0" fillId="0" borderId="0" xfId="0" applyNumberFormat="1" applyBorder="1"/>
    <xf numFmtId="166" fontId="0" fillId="0" borderId="0" xfId="0" applyNumberFormat="1" applyFill="1" applyBorder="1"/>
    <xf numFmtId="165" fontId="0" fillId="0" borderId="0" xfId="0" applyNumberFormat="1"/>
    <xf numFmtId="0" fontId="1" fillId="7" borderId="7" xfId="0" applyFont="1" applyFill="1" applyBorder="1"/>
    <xf numFmtId="0" fontId="0" fillId="7" borderId="0" xfId="0" applyFill="1"/>
    <xf numFmtId="164" fontId="2" fillId="2" borderId="10" xfId="1" applyNumberFormat="1" applyBorder="1"/>
    <xf numFmtId="164" fontId="0" fillId="0" borderId="8" xfId="0" applyNumberFormat="1" applyBorder="1"/>
    <xf numFmtId="164" fontId="0" fillId="0" borderId="5" xfId="0" applyNumberFormat="1" applyBorder="1"/>
    <xf numFmtId="164" fontId="0" fillId="0" borderId="2" xfId="0" applyNumberFormat="1" applyBorder="1"/>
    <xf numFmtId="0" fontId="0" fillId="0" borderId="8" xfId="0" applyNumberFormat="1" applyBorder="1"/>
    <xf numFmtId="0" fontId="0" fillId="0" borderId="5" xfId="0" applyNumberFormat="1" applyBorder="1"/>
    <xf numFmtId="0" fontId="0" fillId="0" borderId="2" xfId="0" applyNumberFormat="1" applyBorder="1"/>
    <xf numFmtId="0" fontId="0" fillId="0" borderId="0" xfId="0" applyNumberFormat="1"/>
    <xf numFmtId="0" fontId="0" fillId="0" borderId="13" xfId="0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2" fontId="0" fillId="0" borderId="13" xfId="0" applyNumberFormat="1" applyFill="1" applyBorder="1" applyAlignment="1">
      <alignment horizontal="center"/>
    </xf>
    <xf numFmtId="166" fontId="0" fillId="0" borderId="13" xfId="0" applyNumberFormat="1" applyBorder="1"/>
    <xf numFmtId="0" fontId="0" fillId="0" borderId="0" xfId="0" applyAlignment="1">
      <alignment horizontal="left"/>
    </xf>
    <xf numFmtId="0" fontId="8" fillId="9" borderId="12" xfId="6"/>
    <xf numFmtId="2" fontId="8" fillId="9" borderId="12" xfId="6" applyNumberFormat="1"/>
    <xf numFmtId="0" fontId="0" fillId="0" borderId="13" xfId="0" applyBorder="1" applyAlignment="1">
      <alignment horizontal="center" vertical="center" textRotation="90" wrapText="1"/>
    </xf>
    <xf numFmtId="0" fontId="0" fillId="8" borderId="13" xfId="0" applyFill="1" applyBorder="1" applyAlignment="1">
      <alignment horizontal="center" vertical="center" wrapText="1"/>
    </xf>
    <xf numFmtId="0" fontId="2" fillId="2" borderId="13" xfId="1" applyBorder="1" applyAlignment="1">
      <alignment horizontal="center" vertical="center" wrapText="1"/>
    </xf>
    <xf numFmtId="0" fontId="8" fillId="9" borderId="13" xfId="6" applyBorder="1" applyAlignment="1">
      <alignment horizontal="center" vertical="center"/>
    </xf>
    <xf numFmtId="167" fontId="0" fillId="0" borderId="13" xfId="0" applyNumberFormat="1" applyBorder="1"/>
    <xf numFmtId="0" fontId="0" fillId="0" borderId="13" xfId="0" applyNumberFormat="1" applyBorder="1"/>
    <xf numFmtId="2" fontId="0" fillId="0" borderId="13" xfId="0" applyNumberFormat="1" applyBorder="1"/>
    <xf numFmtId="0" fontId="0" fillId="0" borderId="13" xfId="0" applyNumberFormat="1" applyFill="1" applyBorder="1"/>
    <xf numFmtId="0" fontId="9" fillId="9" borderId="6" xfId="7"/>
    <xf numFmtId="2" fontId="9" fillId="9" borderId="6" xfId="7" applyNumberFormat="1"/>
    <xf numFmtId="1" fontId="9" fillId="9" borderId="6" xfId="7" applyNumberFormat="1"/>
    <xf numFmtId="0" fontId="10" fillId="0" borderId="0" xfId="8"/>
    <xf numFmtId="0" fontId="12" fillId="0" borderId="15" xfId="8" applyFont="1" applyBorder="1" applyAlignment="1">
      <alignment horizontal="center" wrapText="1"/>
    </xf>
    <xf numFmtId="0" fontId="12" fillId="0" borderId="16" xfId="8" applyFont="1" applyBorder="1" applyAlignment="1">
      <alignment horizontal="center" wrapText="1"/>
    </xf>
    <xf numFmtId="168" fontId="13" fillId="0" borderId="18" xfId="8" applyNumberFormat="1" applyFont="1" applyBorder="1" applyAlignment="1">
      <alignment horizontal="right" vertical="top"/>
    </xf>
    <xf numFmtId="169" fontId="13" fillId="0" borderId="19" xfId="8" applyNumberFormat="1" applyFont="1" applyBorder="1" applyAlignment="1">
      <alignment horizontal="right" vertical="top"/>
    </xf>
    <xf numFmtId="0" fontId="13" fillId="0" borderId="22" xfId="8" applyFont="1" applyBorder="1" applyAlignment="1">
      <alignment horizontal="left" vertical="top" wrapText="1"/>
    </xf>
    <xf numFmtId="169" fontId="13" fillId="0" borderId="23" xfId="8" applyNumberFormat="1" applyFont="1" applyBorder="1" applyAlignment="1">
      <alignment horizontal="right" vertical="top"/>
    </xf>
    <xf numFmtId="168" fontId="13" fillId="0" borderId="22" xfId="8" applyNumberFormat="1" applyFont="1" applyBorder="1" applyAlignment="1">
      <alignment horizontal="right" vertical="top"/>
    </xf>
    <xf numFmtId="168" fontId="13" fillId="0" borderId="23" xfId="8" applyNumberFormat="1" applyFont="1" applyBorder="1" applyAlignment="1">
      <alignment horizontal="right" vertical="top"/>
    </xf>
    <xf numFmtId="0" fontId="12" fillId="10" borderId="20" xfId="8" applyFont="1" applyFill="1" applyBorder="1" applyAlignment="1">
      <alignment horizontal="left" vertical="top" wrapText="1"/>
    </xf>
    <xf numFmtId="0" fontId="13" fillId="0" borderId="24" xfId="8" applyFont="1" applyBorder="1" applyAlignment="1">
      <alignment horizontal="right" vertical="top"/>
    </xf>
    <xf numFmtId="169" fontId="13" fillId="0" borderId="25" xfId="8" applyNumberFormat="1" applyFont="1" applyBorder="1" applyAlignment="1">
      <alignment horizontal="right" vertical="top"/>
    </xf>
    <xf numFmtId="0" fontId="12" fillId="10" borderId="21" xfId="8" applyFont="1" applyFill="1" applyBorder="1" applyAlignment="1">
      <alignment horizontal="left" vertical="top" wrapText="1"/>
    </xf>
    <xf numFmtId="0" fontId="13" fillId="0" borderId="22" xfId="8" applyFont="1" applyBorder="1" applyAlignment="1">
      <alignment horizontal="right" vertical="top"/>
    </xf>
    <xf numFmtId="169" fontId="13" fillId="0" borderId="22" xfId="8" applyNumberFormat="1" applyFont="1" applyBorder="1" applyAlignment="1">
      <alignment horizontal="right" vertical="top"/>
    </xf>
    <xf numFmtId="0" fontId="13" fillId="0" borderId="23" xfId="8" applyFont="1" applyBorder="1" applyAlignment="1">
      <alignment horizontal="left" vertical="top" wrapText="1"/>
    </xf>
    <xf numFmtId="169" fontId="13" fillId="0" borderId="24" xfId="8" applyNumberFormat="1" applyFont="1" applyBorder="1" applyAlignment="1">
      <alignment horizontal="right" vertical="top"/>
    </xf>
    <xf numFmtId="0" fontId="13" fillId="0" borderId="25" xfId="8" applyFont="1" applyBorder="1" applyAlignment="1">
      <alignment horizontal="right" vertical="top"/>
    </xf>
    <xf numFmtId="0" fontId="12" fillId="10" borderId="26" xfId="8" applyFont="1" applyFill="1" applyBorder="1" applyAlignment="1">
      <alignment horizontal="left" vertical="top" wrapText="1"/>
    </xf>
    <xf numFmtId="169" fontId="13" fillId="0" borderId="27" xfId="8" applyNumberFormat="1" applyFont="1" applyBorder="1" applyAlignment="1">
      <alignment horizontal="right" vertical="top"/>
    </xf>
    <xf numFmtId="0" fontId="13" fillId="0" borderId="28" xfId="8" applyFont="1" applyBorder="1" applyAlignment="1">
      <alignment horizontal="right" vertical="top"/>
    </xf>
    <xf numFmtId="166" fontId="0" fillId="4" borderId="0" xfId="0" applyNumberFormat="1" applyFill="1" applyBorder="1"/>
    <xf numFmtId="0" fontId="0" fillId="0" borderId="0" xfId="0" applyFill="1" applyBorder="1" applyAlignment="1"/>
    <xf numFmtId="0" fontId="3" fillId="3" borderId="0" xfId="2" applyBorder="1" applyAlignment="1"/>
    <xf numFmtId="0" fontId="0" fillId="0" borderId="11" xfId="0" applyFill="1" applyBorder="1" applyAlignment="1"/>
    <xf numFmtId="0" fontId="15" fillId="0" borderId="0" xfId="0" applyFont="1" applyFill="1" applyBorder="1" applyAlignment="1"/>
    <xf numFmtId="0" fontId="15" fillId="0" borderId="11" xfId="0" applyFont="1" applyFill="1" applyBorder="1" applyAlignment="1"/>
    <xf numFmtId="0" fontId="0" fillId="12" borderId="0" xfId="0" applyFill="1" applyBorder="1" applyAlignment="1">
      <alignment horizontal="center" vertical="center"/>
    </xf>
    <xf numFmtId="0" fontId="0" fillId="12" borderId="0" xfId="0" applyFill="1" applyBorder="1" applyAlignment="1">
      <alignment horizontal="center" vertical="center" wrapText="1"/>
    </xf>
    <xf numFmtId="0" fontId="7" fillId="12" borderId="0" xfId="9" applyFill="1" applyBorder="1" applyAlignment="1">
      <alignment vertical="center"/>
    </xf>
    <xf numFmtId="0" fontId="2" fillId="2" borderId="0" xfId="1" applyBorder="1" applyAlignment="1"/>
    <xf numFmtId="0" fontId="0" fillId="0" borderId="0" xfId="0" applyAlignment="1">
      <alignment horizontal="center"/>
    </xf>
    <xf numFmtId="0" fontId="0" fillId="0" borderId="0" xfId="0" applyBorder="1" applyAlignment="1">
      <alignment vertical="center" textRotation="90" wrapText="1"/>
    </xf>
    <xf numFmtId="0" fontId="0" fillId="12" borderId="13" xfId="0" applyFill="1" applyBorder="1" applyAlignment="1">
      <alignment horizontal="center" vertical="center" wrapText="1"/>
    </xf>
    <xf numFmtId="0" fontId="0" fillId="0" borderId="13" xfId="0" applyBorder="1"/>
    <xf numFmtId="0" fontId="0" fillId="0" borderId="29" xfId="0" applyBorder="1" applyAlignment="1">
      <alignment horizontal="center" vertical="center" wrapText="1"/>
    </xf>
    <xf numFmtId="0" fontId="3" fillId="3" borderId="13" xfId="2" applyBorder="1" applyAlignment="1">
      <alignment horizontal="center"/>
    </xf>
    <xf numFmtId="0" fontId="3" fillId="3" borderId="13" xfId="2" applyBorder="1"/>
    <xf numFmtId="2" fontId="3" fillId="3" borderId="13" xfId="2" applyNumberFormat="1" applyBorder="1" applyAlignment="1">
      <alignment horizontal="center"/>
    </xf>
    <xf numFmtId="0" fontId="0" fillId="13" borderId="13" xfId="0" applyFill="1" applyBorder="1" applyAlignment="1">
      <alignment horizontal="center" vertical="center"/>
    </xf>
    <xf numFmtId="10" fontId="0" fillId="0" borderId="30" xfId="5" applyNumberFormat="1" applyFont="1" applyBorder="1" applyAlignment="1">
      <alignment horizontal="center"/>
    </xf>
    <xf numFmtId="2" fontId="0" fillId="0" borderId="13" xfId="0" applyNumberFormat="1" applyBorder="1" applyAlignment="1">
      <alignment horizontal="center" vertical="center"/>
    </xf>
    <xf numFmtId="10" fontId="0" fillId="0" borderId="13" xfId="5" applyNumberFormat="1" applyFont="1" applyBorder="1" applyAlignment="1">
      <alignment horizontal="center"/>
    </xf>
    <xf numFmtId="0" fontId="3" fillId="0" borderId="0" xfId="2" applyFill="1"/>
    <xf numFmtId="0" fontId="16" fillId="0" borderId="0" xfId="0" applyFont="1" applyAlignment="1">
      <alignment horizontal="left"/>
    </xf>
    <xf numFmtId="0" fontId="2" fillId="2" borderId="0" xfId="1" applyAlignment="1">
      <alignment horizontal="left"/>
    </xf>
    <xf numFmtId="0" fontId="6" fillId="5" borderId="6" xfId="4" applyAlignment="1">
      <alignment horizontal="left"/>
    </xf>
    <xf numFmtId="0" fontId="12" fillId="0" borderId="14" xfId="8" applyFont="1" applyBorder="1" applyAlignment="1">
      <alignment horizontal="left" wrapText="1"/>
    </xf>
    <xf numFmtId="0" fontId="12" fillId="10" borderId="17" xfId="8" applyFont="1" applyFill="1" applyBorder="1" applyAlignment="1">
      <alignment horizontal="left" vertical="top" wrapText="1"/>
    </xf>
    <xf numFmtId="0" fontId="12" fillId="10" borderId="20" xfId="8" applyFont="1" applyFill="1" applyBorder="1" applyAlignment="1">
      <alignment horizontal="left" vertical="top" wrapText="1"/>
    </xf>
    <xf numFmtId="0" fontId="12" fillId="10" borderId="21" xfId="8" applyFont="1" applyFill="1" applyBorder="1" applyAlignment="1">
      <alignment horizontal="left" vertical="top" wrapText="1"/>
    </xf>
    <xf numFmtId="0" fontId="13" fillId="0" borderId="0" xfId="8" applyFont="1" applyBorder="1" applyAlignment="1">
      <alignment horizontal="left" vertical="top" wrapText="1"/>
    </xf>
    <xf numFmtId="0" fontId="12" fillId="10" borderId="26" xfId="8" applyFont="1" applyFill="1" applyBorder="1" applyAlignment="1">
      <alignment horizontal="left" vertical="top" wrapText="1"/>
    </xf>
    <xf numFmtId="0" fontId="11" fillId="0" borderId="0" xfId="8" applyFont="1" applyBorder="1" applyAlignment="1">
      <alignment horizontal="center" vertical="center" wrapText="1"/>
    </xf>
    <xf numFmtId="0" fontId="16" fillId="0" borderId="0" xfId="0" applyFont="1"/>
    <xf numFmtId="0" fontId="16" fillId="4" borderId="0" xfId="0" applyFont="1" applyFill="1"/>
  </cellXfs>
  <cellStyles count="10">
    <cellStyle name="20 % - Akzent5" xfId="9" builtinId="46"/>
    <cellStyle name="Ausgabe" xfId="6" builtinId="21"/>
    <cellStyle name="Berechnung" xfId="7" builtinId="22"/>
    <cellStyle name="Eingabe" xfId="4" builtinId="20"/>
    <cellStyle name="Gut" xfId="1" builtinId="26"/>
    <cellStyle name="Link" xfId="3" builtinId="8"/>
    <cellStyle name="Neutral" xfId="2" builtinId="28"/>
    <cellStyle name="Prozent" xfId="5" builtinId="5"/>
    <cellStyle name="Standard" xfId="0" builtinId="0"/>
    <cellStyle name="Standard_Korrelationen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Korrelationen!$W$3</c:f>
              <c:strCache>
                <c:ptCount val="1"/>
                <c:pt idx="0">
                  <c:v>Lösungsgüte (Wert) [x]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Korrelationen!$V$4:$V$15</c:f>
              <c:numCache>
                <c:formatCode>[ss]</c:formatCode>
                <c:ptCount val="12"/>
                <c:pt idx="0">
                  <c:v>2.6323495370370389E-2</c:v>
                </c:pt>
                <c:pt idx="1">
                  <c:v>3.7010416666666671E-2</c:v>
                </c:pt>
                <c:pt idx="2">
                  <c:v>2.6006365740740736E-2</c:v>
                </c:pt>
                <c:pt idx="3">
                  <c:v>3.537384259259263E-2</c:v>
                </c:pt>
                <c:pt idx="4">
                  <c:v>3.0618055555555562E-2</c:v>
                </c:pt>
                <c:pt idx="5">
                  <c:v>3.6528935185185178E-2</c:v>
                </c:pt>
                <c:pt idx="6">
                  <c:v>3.0350115740740764E-2</c:v>
                </c:pt>
                <c:pt idx="7">
                  <c:v>1.7975115740740739E-2</c:v>
                </c:pt>
                <c:pt idx="8">
                  <c:v>2.5868055555555582E-2</c:v>
                </c:pt>
                <c:pt idx="9">
                  <c:v>2.6392361111111106E-2</c:v>
                </c:pt>
                <c:pt idx="10">
                  <c:v>4.5178240740740769E-2</c:v>
                </c:pt>
                <c:pt idx="11">
                  <c:v>3.776967592592588E-2</c:v>
                </c:pt>
              </c:numCache>
            </c:numRef>
          </c:xVal>
          <c:yVal>
            <c:numRef>
              <c:f>Korrelationen!$W$4:$W$15</c:f>
              <c:numCache>
                <c:formatCode>0.00</c:formatCode>
                <c:ptCount val="12"/>
                <c:pt idx="0">
                  <c:v>4.0555555555555554</c:v>
                </c:pt>
                <c:pt idx="1">
                  <c:v>4.1507936507936503</c:v>
                </c:pt>
                <c:pt idx="2">
                  <c:v>4.2089947089947088</c:v>
                </c:pt>
                <c:pt idx="3">
                  <c:v>4.4788359788359777</c:v>
                </c:pt>
                <c:pt idx="4">
                  <c:v>3.9259259259259252</c:v>
                </c:pt>
                <c:pt idx="5">
                  <c:v>4.3915343915343907</c:v>
                </c:pt>
                <c:pt idx="6">
                  <c:v>4.4312169312169303</c:v>
                </c:pt>
                <c:pt idx="7">
                  <c:v>4.5211640211640205</c:v>
                </c:pt>
                <c:pt idx="8">
                  <c:v>3.8783068783068777</c:v>
                </c:pt>
                <c:pt idx="9">
                  <c:v>4.462962962962961</c:v>
                </c:pt>
                <c:pt idx="10">
                  <c:v>3.7645502645502646</c:v>
                </c:pt>
                <c:pt idx="11">
                  <c:v>4.4206349206349191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40-4028-BA5D-F90C30EBC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532824"/>
        <c:axId val="527533808"/>
      </c:scatterChart>
      <c:valAx>
        <c:axId val="527532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ss]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7533808"/>
        <c:crosses val="autoZero"/>
        <c:crossBetween val="midCat"/>
      </c:valAx>
      <c:valAx>
        <c:axId val="52753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7532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Korrelationen!$W$19</c:f>
              <c:strCache>
                <c:ptCount val="1"/>
                <c:pt idx="0">
                  <c:v>Lösungsgüte (Wert)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Korrelationen!$V$20:$V$34</c:f>
              <c:numCache>
                <c:formatCode>[ss]</c:formatCode>
                <c:ptCount val="15"/>
                <c:pt idx="0">
                  <c:v>1.7976851851851848E-2</c:v>
                </c:pt>
                <c:pt idx="1">
                  <c:v>3.6918402777777783E-2</c:v>
                </c:pt>
                <c:pt idx="2">
                  <c:v>3.1601273148148132E-2</c:v>
                </c:pt>
                <c:pt idx="3">
                  <c:v>3.42546296296296E-2</c:v>
                </c:pt>
                <c:pt idx="4">
                  <c:v>2.7007523148148152E-2</c:v>
                </c:pt>
                <c:pt idx="5">
                  <c:v>2.8437499999999998E-2</c:v>
                </c:pt>
                <c:pt idx="6">
                  <c:v>2.6821759259259274E-2</c:v>
                </c:pt>
                <c:pt idx="7">
                  <c:v>3.6544560185185204E-2</c:v>
                </c:pt>
                <c:pt idx="8">
                  <c:v>2.6369212962962969E-2</c:v>
                </c:pt>
                <c:pt idx="9">
                  <c:v>2.8652777777777742E-2</c:v>
                </c:pt>
                <c:pt idx="10">
                  <c:v>3.2984953703703718E-2</c:v>
                </c:pt>
                <c:pt idx="11">
                  <c:v>3.1417824074074077E-2</c:v>
                </c:pt>
                <c:pt idx="12">
                  <c:v>1.5980324074074091E-2</c:v>
                </c:pt>
                <c:pt idx="13">
                  <c:v>3.4120370370370391E-2</c:v>
                </c:pt>
                <c:pt idx="14">
                  <c:v>4.0799768518518492E-2</c:v>
                </c:pt>
              </c:numCache>
            </c:numRef>
          </c:xVal>
          <c:yVal>
            <c:numRef>
              <c:f>Korrelationen!$W$20:$W$34</c:f>
              <c:numCache>
                <c:formatCode>0.00</c:formatCode>
                <c:ptCount val="15"/>
                <c:pt idx="0">
                  <c:v>3.051282051282052</c:v>
                </c:pt>
                <c:pt idx="1">
                  <c:v>3.5085470085470085</c:v>
                </c:pt>
                <c:pt idx="2">
                  <c:v>4.066951566951567</c:v>
                </c:pt>
                <c:pt idx="3">
                  <c:v>4.2094017094017087</c:v>
                </c:pt>
                <c:pt idx="4">
                  <c:v>4.0897435897435894</c:v>
                </c:pt>
                <c:pt idx="5">
                  <c:v>4.2948717948717938</c:v>
                </c:pt>
                <c:pt idx="6">
                  <c:v>3.6937321937321936</c:v>
                </c:pt>
                <c:pt idx="7">
                  <c:v>4.2834757834757831</c:v>
                </c:pt>
                <c:pt idx="8">
                  <c:v>4.4501424501424482</c:v>
                </c:pt>
                <c:pt idx="9">
                  <c:v>3.8290598290598297</c:v>
                </c:pt>
                <c:pt idx="10">
                  <c:v>3.6153846153846145</c:v>
                </c:pt>
                <c:pt idx="11">
                  <c:v>4.0341880341880332</c:v>
                </c:pt>
                <c:pt idx="12">
                  <c:v>3.4615384615384617</c:v>
                </c:pt>
                <c:pt idx="13">
                  <c:v>3.6695156695156701</c:v>
                </c:pt>
                <c:pt idx="14">
                  <c:v>4.3945868945868929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2F-4EB4-8AD3-E613349B6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185544"/>
        <c:axId val="618178000"/>
      </c:scatterChart>
      <c:valAx>
        <c:axId val="618185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ss]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8178000"/>
        <c:crosses val="autoZero"/>
        <c:crossBetween val="midCat"/>
      </c:valAx>
      <c:valAx>
        <c:axId val="61817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8185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txData>
          <cx:v>Bearbeitungs-zeiten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de-DE"/>
            <a:t>Bearbeitungs-zeiten</a:t>
          </a:r>
        </a:p>
      </cx:txPr>
    </cx:title>
    <cx:plotArea>
      <cx:plotAreaRegion>
        <cx:series layoutId="boxWhisker" uniqueId="{67FF6A2F-D1D1-4535-919F-1EB2EA467991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</cx:f>
      </cx:numDim>
    </cx:data>
  </cx:chartData>
  <cx:chart>
    <cx:title pos="t" align="ctr" overlay="0">
      <cx:tx>
        <cx:txData>
          <cx:v>Lösungsgüte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de-DE"/>
            <a:t>Lösungsgüte</a:t>
          </a:r>
        </a:p>
      </cx:txPr>
    </cx:title>
    <cx:plotArea>
      <cx:plotAreaRegion>
        <cx:series layoutId="boxWhisker" uniqueId="{0B3E83EA-4EA0-4B67-8D3B-6FCA9ED53FDB}">
          <cx:tx>
            <cx:txData>
              <cx:f>_xlchart.v1.3</cx:f>
              <cx:v>Lösungsgüte (Wert) [x]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</cx:f>
      </cx:numDim>
    </cx:data>
  </cx:chartData>
  <cx:chart>
    <cx:title pos="t" align="ctr" overlay="0">
      <cx:tx>
        <cx:txData>
          <cx:v>Lösungsgüte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de-DE"/>
            <a:t>Lösungsgüte</a:t>
          </a:r>
        </a:p>
      </cx:txPr>
    </cx:title>
    <cx:plotArea>
      <cx:plotAreaRegion>
        <cx:series layoutId="boxWhisker" uniqueId="{DC37A720-C4E6-4E6A-B85B-F31B733EF253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title pos="t" align="ctr" overlay="0">
      <cx:tx>
        <cx:txData>
          <cx:v>Bearbeitungs-zeiten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de-DE"/>
            <a:t>Bearbeitungs-zeiten</a:t>
          </a:r>
        </a:p>
      </cx:txPr>
    </cx:title>
    <cx:plotArea>
      <cx:plotAreaRegion>
        <cx:series layoutId="boxWhisker" uniqueId="{1FF527A2-87ED-40BB-A809-4F2140299B94}">
          <cx:tx>
            <cx:txData>
              <cx:f>_xlchart.v1.1</cx:f>
              <cx:v>Bearbeitungs-zeiten VR in sec. [y]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microsoft.com/office/2014/relationships/chartEx" Target="../charts/chartEx4.xml"/><Relationship Id="rId3" Type="http://schemas.microsoft.com/office/2014/relationships/chartEx" Target="../charts/chartEx1.xml"/><Relationship Id="rId7" Type="http://schemas.microsoft.com/office/2014/relationships/chartEx" Target="../charts/chartEx3.xml"/><Relationship Id="rId2" Type="http://schemas.openxmlformats.org/officeDocument/2006/relationships/chart" Target="../charts/chart1.xml"/><Relationship Id="rId1" Type="http://schemas.openxmlformats.org/officeDocument/2006/relationships/image" Target="../media/image3.png"/><Relationship Id="rId6" Type="http://schemas.openxmlformats.org/officeDocument/2006/relationships/chart" Target="../charts/chart2.xml"/><Relationship Id="rId5" Type="http://schemas.openxmlformats.org/officeDocument/2006/relationships/image" Target="../media/image4.png"/><Relationship Id="rId4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9</xdr:row>
      <xdr:rowOff>161925</xdr:rowOff>
    </xdr:from>
    <xdr:to>
      <xdr:col>7</xdr:col>
      <xdr:colOff>590387</xdr:colOff>
      <xdr:row>12</xdr:row>
      <xdr:rowOff>149156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1914525"/>
          <a:ext cx="1304762" cy="552381"/>
        </a:xfrm>
        <a:prstGeom prst="rect">
          <a:avLst/>
        </a:prstGeom>
      </xdr:spPr>
    </xdr:pic>
    <xdr:clientData/>
  </xdr:twoCellAnchor>
  <xdr:oneCellAnchor>
    <xdr:from>
      <xdr:col>6</xdr:col>
      <xdr:colOff>47625</xdr:colOff>
      <xdr:row>30</xdr:row>
      <xdr:rowOff>161925</xdr:rowOff>
    </xdr:from>
    <xdr:ext cx="1304762" cy="552381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18764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52</xdr:row>
      <xdr:rowOff>161925</xdr:rowOff>
    </xdr:from>
    <xdr:ext cx="1304762" cy="552381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18764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73</xdr:row>
      <xdr:rowOff>161925</xdr:rowOff>
    </xdr:from>
    <xdr:ext cx="1304762" cy="552381"/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59531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95</xdr:row>
      <xdr:rowOff>161925</xdr:rowOff>
    </xdr:from>
    <xdr:ext cx="1304762" cy="552381"/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10229850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116</xdr:row>
      <xdr:rowOff>161925</xdr:rowOff>
    </xdr:from>
    <xdr:ext cx="1304762" cy="552381"/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57975" y="14306550"/>
          <a:ext cx="1304762" cy="552381"/>
        </a:xfrm>
        <a:prstGeom prst="rect">
          <a:avLst/>
        </a:prstGeom>
      </xdr:spPr>
    </xdr:pic>
    <xdr:clientData/>
  </xdr:oneCellAnchor>
  <xdr:twoCellAnchor editAs="oneCell">
    <xdr:from>
      <xdr:col>23</xdr:col>
      <xdr:colOff>171450</xdr:colOff>
      <xdr:row>2</xdr:row>
      <xdr:rowOff>171450</xdr:rowOff>
    </xdr:from>
    <xdr:to>
      <xdr:col>28</xdr:col>
      <xdr:colOff>720181</xdr:colOff>
      <xdr:row>43</xdr:row>
      <xdr:rowOff>56168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50125" y="552450"/>
          <a:ext cx="4352381" cy="7857143"/>
        </a:xfrm>
        <a:prstGeom prst="rect">
          <a:avLst/>
        </a:prstGeom>
      </xdr:spPr>
    </xdr:pic>
    <xdr:clientData/>
  </xdr:twoCellAnchor>
  <xdr:oneCellAnchor>
    <xdr:from>
      <xdr:col>6</xdr:col>
      <xdr:colOff>47625</xdr:colOff>
      <xdr:row>138</xdr:row>
      <xdr:rowOff>161925</xdr:rowOff>
    </xdr:from>
    <xdr:ext cx="1304762" cy="552381"/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24650" y="18764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159</xdr:row>
      <xdr:rowOff>161925</xdr:rowOff>
    </xdr:from>
    <xdr:ext cx="1304762" cy="552381"/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24650" y="26936700"/>
          <a:ext cx="1304762" cy="55238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6</xdr:row>
      <xdr:rowOff>0</xdr:rowOff>
    </xdr:from>
    <xdr:to>
      <xdr:col>7</xdr:col>
      <xdr:colOff>304800</xdr:colOff>
      <xdr:row>7</xdr:row>
      <xdr:rowOff>114300</xdr:rowOff>
    </xdr:to>
    <xdr:sp macro="" textlink="">
      <xdr:nvSpPr>
        <xdr:cNvPr id="3073" name="AutoShape 1" descr="{\displaystyle r_{x,y}:={\frac {n\sum _{i=1}^{n}(x_{i}\cdot y_{i})-(\sum _{i=1}^{n}x_{i})\cdot (\sum _{i=1}^{n}y_{i})}{\sqrt {\left[n\sum _{i=1}^{n}x_{i}^{2}-(\sum _{i=1}^{n}x_{i})^{2}\right]\cdot \left[n\sum _{i=1}^{n}y_{i}^{2}-(\sum _{i=1}^{n}y_{i})^{2}\right]}}}}">
          <a:extLst>
            <a:ext uri="{FF2B5EF4-FFF2-40B4-BE49-F238E27FC236}">
              <a16:creationId xmlns:a16="http://schemas.microsoft.com/office/drawing/2014/main" id="{00000000-0008-0000-0300-0000010C0000}"/>
            </a:ext>
          </a:extLst>
        </xdr:cNvPr>
        <xdr:cNvSpPr>
          <a:spLocks noChangeAspect="1" noChangeArrowheads="1"/>
        </xdr:cNvSpPr>
      </xdr:nvSpPr>
      <xdr:spPr bwMode="auto">
        <a:xfrm>
          <a:off x="4048125" y="2171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0</xdr:colOff>
      <xdr:row>4</xdr:row>
      <xdr:rowOff>0</xdr:rowOff>
    </xdr:from>
    <xdr:to>
      <xdr:col>11</xdr:col>
      <xdr:colOff>304800</xdr:colOff>
      <xdr:row>5</xdr:row>
      <xdr:rowOff>114300</xdr:rowOff>
    </xdr:to>
    <xdr:sp macro="" textlink="">
      <xdr:nvSpPr>
        <xdr:cNvPr id="3074" name="AutoShape 2" descr="{\displaystyle r_{x,y}:={\frac {n\sum _{i=1}^{n}(x_{i}\cdot y_{i})-(\sum _{i=1}^{n}x_{i})\cdot (\sum _{i=1}^{n}y_{i})}{\sqrt {\left[n\sum _{i=1}^{n}x_{i}^{2}-(\sum _{i=1}^{n}x_{i})^{2}\right]\cdot \left[n\sum _{i=1}^{n}y_{i}^{2}-(\sum _{i=1}^{n}y_{i})^{2}\right]}}}}">
          <a:extLst>
            <a:ext uri="{FF2B5EF4-FFF2-40B4-BE49-F238E27FC236}">
              <a16:creationId xmlns:a16="http://schemas.microsoft.com/office/drawing/2014/main" id="{00000000-0008-0000-0300-0000020C0000}"/>
            </a:ext>
          </a:extLst>
        </xdr:cNvPr>
        <xdr:cNvSpPr>
          <a:spLocks noChangeAspect="1" noChangeArrowheads="1"/>
        </xdr:cNvSpPr>
      </xdr:nvSpPr>
      <xdr:spPr bwMode="auto">
        <a:xfrm>
          <a:off x="7858125" y="179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14</xdr:col>
      <xdr:colOff>209550</xdr:colOff>
      <xdr:row>2</xdr:row>
      <xdr:rowOff>209550</xdr:rowOff>
    </xdr:from>
    <xdr:to>
      <xdr:col>18</xdr:col>
      <xdr:colOff>739176</xdr:colOff>
      <xdr:row>4</xdr:row>
      <xdr:rowOff>152304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53675" y="1171575"/>
          <a:ext cx="4790476" cy="771429"/>
        </a:xfrm>
        <a:prstGeom prst="rect">
          <a:avLst/>
        </a:prstGeom>
      </xdr:spPr>
    </xdr:pic>
    <xdr:clientData/>
  </xdr:twoCellAnchor>
  <xdr:twoCellAnchor editAs="oneCell">
    <xdr:from>
      <xdr:col>14</xdr:col>
      <xdr:colOff>161925</xdr:colOff>
      <xdr:row>20</xdr:row>
      <xdr:rowOff>19050</xdr:rowOff>
    </xdr:from>
    <xdr:to>
      <xdr:col>18</xdr:col>
      <xdr:colOff>685201</xdr:colOff>
      <xdr:row>23</xdr:row>
      <xdr:rowOff>95154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82375" y="5276850"/>
          <a:ext cx="4790476" cy="771429"/>
        </a:xfrm>
        <a:prstGeom prst="rect">
          <a:avLst/>
        </a:prstGeom>
      </xdr:spPr>
    </xdr:pic>
    <xdr:clientData/>
  </xdr:twoCellAnchor>
  <xdr:twoCellAnchor>
    <xdr:from>
      <xdr:col>24</xdr:col>
      <xdr:colOff>38100</xdr:colOff>
      <xdr:row>3</xdr:row>
      <xdr:rowOff>19050</xdr:rowOff>
    </xdr:from>
    <xdr:to>
      <xdr:col>30</xdr:col>
      <xdr:colOff>38100</xdr:colOff>
      <xdr:row>17</xdr:row>
      <xdr:rowOff>95250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381000</xdr:colOff>
      <xdr:row>3</xdr:row>
      <xdr:rowOff>28575</xdr:rowOff>
    </xdr:from>
    <xdr:to>
      <xdr:col>34</xdr:col>
      <xdr:colOff>152400</xdr:colOff>
      <xdr:row>17</xdr:row>
      <xdr:rowOff>104775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Diagramm 7">
              <a:extLst>
                <a:ext uri="{FF2B5EF4-FFF2-40B4-BE49-F238E27FC236}">
                  <a16:creationId xmlns:a16="http://schemas.microsoft.com/office/drawing/2014/main" id="{00000000-0008-0000-0300-000008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647650" y="1054100"/>
              <a:ext cx="12954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30</xdr:col>
      <xdr:colOff>276225</xdr:colOff>
      <xdr:row>3</xdr:row>
      <xdr:rowOff>28574</xdr:rowOff>
    </xdr:from>
    <xdr:to>
      <xdr:col>32</xdr:col>
      <xdr:colOff>295275</xdr:colOff>
      <xdr:row>17</xdr:row>
      <xdr:rowOff>114299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9" name="Diagramm 8">
              <a:extLst>
                <a:ext uri="{FF2B5EF4-FFF2-40B4-BE49-F238E27FC236}">
                  <a16:creationId xmlns:a16="http://schemas.microsoft.com/office/drawing/2014/main" id="{00000000-0008-0000-0300-000009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022050" y="1054099"/>
              <a:ext cx="1543050" cy="2749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 editAs="oneCell">
    <xdr:from>
      <xdr:col>17</xdr:col>
      <xdr:colOff>333375</xdr:colOff>
      <xdr:row>6</xdr:row>
      <xdr:rowOff>152400</xdr:rowOff>
    </xdr:from>
    <xdr:to>
      <xdr:col>19</xdr:col>
      <xdr:colOff>378804</xdr:colOff>
      <xdr:row>10</xdr:row>
      <xdr:rowOff>76087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154150" y="1743075"/>
          <a:ext cx="1566254" cy="685687"/>
        </a:xfrm>
        <a:prstGeom prst="rect">
          <a:avLst/>
        </a:prstGeom>
      </xdr:spPr>
    </xdr:pic>
    <xdr:clientData/>
  </xdr:twoCellAnchor>
  <xdr:twoCellAnchor>
    <xdr:from>
      <xdr:col>24</xdr:col>
      <xdr:colOff>28575</xdr:colOff>
      <xdr:row>18</xdr:row>
      <xdr:rowOff>523875</xdr:rowOff>
    </xdr:from>
    <xdr:to>
      <xdr:col>30</xdr:col>
      <xdr:colOff>28575</xdr:colOff>
      <xdr:row>33</xdr:row>
      <xdr:rowOff>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30</xdr:col>
      <xdr:colOff>285750</xdr:colOff>
      <xdr:row>18</xdr:row>
      <xdr:rowOff>533400</xdr:rowOff>
    </xdr:from>
    <xdr:to>
      <xdr:col>32</xdr:col>
      <xdr:colOff>228600</xdr:colOff>
      <xdr:row>33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1" name="Diagramm 10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7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028400" y="4413250"/>
              <a:ext cx="1466850" cy="2876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32</xdr:col>
      <xdr:colOff>323850</xdr:colOff>
      <xdr:row>18</xdr:row>
      <xdr:rowOff>542925</xdr:rowOff>
    </xdr:from>
    <xdr:to>
      <xdr:col>34</xdr:col>
      <xdr:colOff>104775</xdr:colOff>
      <xdr:row>33</xdr:row>
      <xdr:rowOff>19050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3" name="Diagramm 12">
              <a:extLst>
                <a:ext uri="{FF2B5EF4-FFF2-40B4-BE49-F238E27FC236}">
                  <a16:creationId xmlns:a16="http://schemas.microsoft.com/office/drawing/2014/main" id="{00000000-0008-0000-0300-00000D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8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590500" y="4425950"/>
              <a:ext cx="1308100" cy="2870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wiwi.uni-siegen.de/stat/runde/material/tabellen_quantile/tabellen_quantile/ks-tabelle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64"/>
  <sheetViews>
    <sheetView tabSelected="1" workbookViewId="0"/>
  </sheetViews>
  <sheetFormatPr baseColWidth="10" defaultRowHeight="15"/>
  <cols>
    <col min="2" max="3" width="11.42578125" style="86"/>
    <col min="4" max="5" width="19.7109375" customWidth="1"/>
    <col min="7" max="7" width="13.42578125" customWidth="1"/>
    <col min="8" max="8" width="12.42578125" customWidth="1"/>
    <col min="9" max="9" width="14" customWidth="1"/>
    <col min="10" max="10" width="12.28515625" customWidth="1"/>
  </cols>
  <sheetData>
    <row r="1" spans="2:10" ht="21">
      <c r="B1" s="99" t="s">
        <v>121</v>
      </c>
    </row>
    <row r="2" spans="2:10">
      <c r="C2" s="87"/>
    </row>
    <row r="3" spans="2:10" ht="60">
      <c r="B3" s="44" t="s">
        <v>42</v>
      </c>
      <c r="C3" s="44" t="s">
        <v>43</v>
      </c>
      <c r="D3" s="46" t="s">
        <v>115</v>
      </c>
      <c r="E3" s="45" t="s">
        <v>44</v>
      </c>
      <c r="G3" s="88" t="s">
        <v>110</v>
      </c>
      <c r="H3" s="88" t="s">
        <v>111</v>
      </c>
      <c r="I3" s="88" t="s">
        <v>112</v>
      </c>
      <c r="J3" s="88" t="s">
        <v>113</v>
      </c>
    </row>
    <row r="4" spans="2:10">
      <c r="B4" s="37">
        <v>1</v>
      </c>
      <c r="C4" s="37" t="s">
        <v>39</v>
      </c>
      <c r="D4" s="89" t="s">
        <v>116</v>
      </c>
      <c r="E4" s="39">
        <v>4.0555555555555554</v>
      </c>
      <c r="G4" s="89" t="str">
        <f t="shared" ref="G4:G30" si="0">IF(C4="M",IF(D4="Student",E4,""),"")</f>
        <v/>
      </c>
      <c r="H4" s="89" t="str">
        <f t="shared" ref="H4:H30" si="1">IF(C4="M",IF(D4="Ingenieure",E4,IF(D4="Konstrukteure",E4,"")),"")</f>
        <v/>
      </c>
      <c r="I4" s="89">
        <f t="shared" ref="I4:I30" si="2">IF(C4="S",IF(D4="Student",E4,""),"")</f>
        <v>4.0555555555555554</v>
      </c>
      <c r="J4" s="89" t="str">
        <f t="shared" ref="J4:J30" si="3">IF(C4="S",IF(D4="Ingenieure",E4,IF(D4="Konstrukteure",E4,"")),"")</f>
        <v/>
      </c>
    </row>
    <row r="5" spans="2:10">
      <c r="B5" s="37">
        <v>2</v>
      </c>
      <c r="C5" s="37" t="s">
        <v>40</v>
      </c>
      <c r="D5" s="89" t="s">
        <v>117</v>
      </c>
      <c r="E5" s="39">
        <v>3.051282051282052</v>
      </c>
      <c r="G5" s="89" t="str">
        <f t="shared" si="0"/>
        <v/>
      </c>
      <c r="H5" s="89">
        <f t="shared" si="1"/>
        <v>3.051282051282052</v>
      </c>
      <c r="I5" s="89" t="str">
        <f t="shared" si="2"/>
        <v/>
      </c>
      <c r="J5" s="89" t="str">
        <f t="shared" si="3"/>
        <v/>
      </c>
    </row>
    <row r="6" spans="2:10">
      <c r="B6" s="37">
        <v>3</v>
      </c>
      <c r="C6" s="37" t="s">
        <v>39</v>
      </c>
      <c r="D6" s="89" t="s">
        <v>116</v>
      </c>
      <c r="E6" s="39">
        <v>4.1507936507936503</v>
      </c>
      <c r="G6" s="89" t="str">
        <f t="shared" si="0"/>
        <v/>
      </c>
      <c r="H6" s="89" t="str">
        <f t="shared" si="1"/>
        <v/>
      </c>
      <c r="I6" s="89">
        <f t="shared" si="2"/>
        <v>4.1507936507936503</v>
      </c>
      <c r="J6" s="89" t="str">
        <f t="shared" si="3"/>
        <v/>
      </c>
    </row>
    <row r="7" spans="2:10">
      <c r="B7" s="37">
        <v>4</v>
      </c>
      <c r="C7" s="37" t="s">
        <v>40</v>
      </c>
      <c r="D7" s="89" t="s">
        <v>117</v>
      </c>
      <c r="E7" s="39">
        <v>3.5085470085470085</v>
      </c>
      <c r="G7" s="89" t="str">
        <f t="shared" si="0"/>
        <v/>
      </c>
      <c r="H7" s="89">
        <f t="shared" si="1"/>
        <v>3.5085470085470085</v>
      </c>
      <c r="I7" s="89" t="str">
        <f t="shared" si="2"/>
        <v/>
      </c>
      <c r="J7" s="89" t="str">
        <f t="shared" si="3"/>
        <v/>
      </c>
    </row>
    <row r="8" spans="2:10">
      <c r="B8" s="90">
        <v>5</v>
      </c>
      <c r="C8" s="90" t="s">
        <v>39</v>
      </c>
      <c r="D8" s="89" t="s">
        <v>116</v>
      </c>
      <c r="E8" s="39">
        <v>4.2089947089947088</v>
      </c>
      <c r="G8" s="89" t="str">
        <f t="shared" si="0"/>
        <v/>
      </c>
      <c r="H8" s="89" t="str">
        <f t="shared" si="1"/>
        <v/>
      </c>
      <c r="I8" s="89">
        <f t="shared" si="2"/>
        <v>4.2089947089947088</v>
      </c>
      <c r="J8" s="89" t="str">
        <f t="shared" si="3"/>
        <v/>
      </c>
    </row>
    <row r="9" spans="2:10">
      <c r="B9" s="37">
        <v>6</v>
      </c>
      <c r="C9" s="37" t="s">
        <v>39</v>
      </c>
      <c r="D9" s="89" t="s">
        <v>117</v>
      </c>
      <c r="E9" s="39">
        <v>4.4788359788359777</v>
      </c>
      <c r="G9" s="89" t="str">
        <f t="shared" si="0"/>
        <v/>
      </c>
      <c r="H9" s="89" t="str">
        <f t="shared" si="1"/>
        <v/>
      </c>
      <c r="I9" s="89" t="str">
        <f t="shared" si="2"/>
        <v/>
      </c>
      <c r="J9" s="89">
        <f t="shared" si="3"/>
        <v>4.4788359788359777</v>
      </c>
    </row>
    <row r="10" spans="2:10">
      <c r="B10" s="37">
        <v>7</v>
      </c>
      <c r="C10" s="37" t="s">
        <v>40</v>
      </c>
      <c r="D10" s="89" t="s">
        <v>117</v>
      </c>
      <c r="E10" s="39">
        <v>4.066951566951567</v>
      </c>
      <c r="G10" s="89" t="str">
        <f t="shared" si="0"/>
        <v/>
      </c>
      <c r="H10" s="89">
        <f t="shared" si="1"/>
        <v>4.066951566951567</v>
      </c>
      <c r="I10" s="89" t="str">
        <f t="shared" si="2"/>
        <v/>
      </c>
      <c r="J10" s="89" t="str">
        <f t="shared" si="3"/>
        <v/>
      </c>
    </row>
    <row r="11" spans="2:10">
      <c r="B11" s="37">
        <v>8</v>
      </c>
      <c r="C11" s="37" t="s">
        <v>40</v>
      </c>
      <c r="D11" s="89" t="s">
        <v>118</v>
      </c>
      <c r="E11" s="39">
        <v>4.2094017094017087</v>
      </c>
      <c r="G11" s="89" t="str">
        <f t="shared" si="0"/>
        <v/>
      </c>
      <c r="H11" s="89">
        <f t="shared" si="1"/>
        <v>4.2094017094017087</v>
      </c>
      <c r="I11" s="89" t="str">
        <f t="shared" si="2"/>
        <v/>
      </c>
      <c r="J11" s="89" t="str">
        <f t="shared" si="3"/>
        <v/>
      </c>
    </row>
    <row r="12" spans="2:10">
      <c r="B12" s="37">
        <v>9</v>
      </c>
      <c r="C12" s="37" t="s">
        <v>39</v>
      </c>
      <c r="D12" s="89" t="s">
        <v>116</v>
      </c>
      <c r="E12" s="39">
        <v>3.9259259259259252</v>
      </c>
      <c r="G12" s="89" t="str">
        <f t="shared" si="0"/>
        <v/>
      </c>
      <c r="H12" s="89" t="str">
        <f t="shared" si="1"/>
        <v/>
      </c>
      <c r="I12" s="89">
        <f t="shared" si="2"/>
        <v>3.9259259259259252</v>
      </c>
      <c r="J12" s="89" t="str">
        <f t="shared" si="3"/>
        <v/>
      </c>
    </row>
    <row r="13" spans="2:10">
      <c r="B13" s="37">
        <v>10</v>
      </c>
      <c r="C13" s="37" t="s">
        <v>39</v>
      </c>
      <c r="D13" s="89" t="s">
        <v>118</v>
      </c>
      <c r="E13" s="39">
        <v>4.3915343915343907</v>
      </c>
      <c r="G13" s="89" t="str">
        <f t="shared" si="0"/>
        <v/>
      </c>
      <c r="H13" s="89" t="str">
        <f t="shared" si="1"/>
        <v/>
      </c>
      <c r="I13" s="89" t="str">
        <f t="shared" si="2"/>
        <v/>
      </c>
      <c r="J13" s="89">
        <f t="shared" si="3"/>
        <v>4.3915343915343907</v>
      </c>
    </row>
    <row r="14" spans="2:10">
      <c r="B14" s="37">
        <v>11</v>
      </c>
      <c r="C14" s="37" t="s">
        <v>40</v>
      </c>
      <c r="D14" s="89" t="s">
        <v>116</v>
      </c>
      <c r="E14" s="39">
        <v>4.0897435897435894</v>
      </c>
      <c r="G14" s="89">
        <f t="shared" si="0"/>
        <v>4.0897435897435894</v>
      </c>
      <c r="H14" s="89" t="str">
        <f t="shared" si="1"/>
        <v/>
      </c>
      <c r="I14" s="89" t="str">
        <f t="shared" si="2"/>
        <v/>
      </c>
      <c r="J14" s="89" t="str">
        <f t="shared" si="3"/>
        <v/>
      </c>
    </row>
    <row r="15" spans="2:10">
      <c r="B15" s="37">
        <v>12</v>
      </c>
      <c r="C15" s="37" t="s">
        <v>39</v>
      </c>
      <c r="D15" s="89" t="s">
        <v>117</v>
      </c>
      <c r="E15" s="39">
        <v>4.4312169312169303</v>
      </c>
      <c r="G15" s="89" t="str">
        <f t="shared" si="0"/>
        <v/>
      </c>
      <c r="H15" s="89" t="str">
        <f t="shared" si="1"/>
        <v/>
      </c>
      <c r="I15" s="89" t="str">
        <f t="shared" si="2"/>
        <v/>
      </c>
      <c r="J15" s="89">
        <f t="shared" si="3"/>
        <v>4.4312169312169303</v>
      </c>
    </row>
    <row r="16" spans="2:10">
      <c r="B16" s="37">
        <v>13</v>
      </c>
      <c r="C16" s="37" t="s">
        <v>40</v>
      </c>
      <c r="D16" s="89" t="s">
        <v>117</v>
      </c>
      <c r="E16" s="39">
        <v>4.2948717948717938</v>
      </c>
      <c r="G16" s="89" t="str">
        <f t="shared" si="0"/>
        <v/>
      </c>
      <c r="H16" s="89">
        <f t="shared" si="1"/>
        <v>4.2948717948717938</v>
      </c>
      <c r="I16" s="89" t="str">
        <f t="shared" si="2"/>
        <v/>
      </c>
      <c r="J16" s="89" t="str">
        <f t="shared" si="3"/>
        <v/>
      </c>
    </row>
    <row r="17" spans="2:10">
      <c r="B17" s="37">
        <v>14</v>
      </c>
      <c r="C17" s="37" t="s">
        <v>40</v>
      </c>
      <c r="D17" s="89" t="s">
        <v>118</v>
      </c>
      <c r="E17" s="39">
        <v>3.6937321937321936</v>
      </c>
      <c r="G17" s="89" t="str">
        <f t="shared" si="0"/>
        <v/>
      </c>
      <c r="H17" s="89">
        <f t="shared" si="1"/>
        <v>3.6937321937321936</v>
      </c>
      <c r="I17" s="89" t="str">
        <f t="shared" si="2"/>
        <v/>
      </c>
      <c r="J17" s="89" t="str">
        <f t="shared" si="3"/>
        <v/>
      </c>
    </row>
    <row r="18" spans="2:10">
      <c r="B18" s="37">
        <v>15</v>
      </c>
      <c r="C18" s="37" t="s">
        <v>40</v>
      </c>
      <c r="D18" s="89" t="s">
        <v>117</v>
      </c>
      <c r="E18" s="39">
        <v>4.2834757834757831</v>
      </c>
      <c r="G18" s="89" t="str">
        <f t="shared" si="0"/>
        <v/>
      </c>
      <c r="H18" s="89">
        <f t="shared" si="1"/>
        <v>4.2834757834757831</v>
      </c>
      <c r="I18" s="89" t="str">
        <f t="shared" si="2"/>
        <v/>
      </c>
      <c r="J18" s="89" t="str">
        <f t="shared" si="3"/>
        <v/>
      </c>
    </row>
    <row r="19" spans="2:10">
      <c r="B19" s="37">
        <v>16</v>
      </c>
      <c r="C19" s="37" t="s">
        <v>39</v>
      </c>
      <c r="D19" s="89" t="s">
        <v>117</v>
      </c>
      <c r="E19" s="39">
        <v>4.5211640211640205</v>
      </c>
      <c r="G19" s="89" t="str">
        <f t="shared" si="0"/>
        <v/>
      </c>
      <c r="H19" s="89" t="str">
        <f t="shared" si="1"/>
        <v/>
      </c>
      <c r="I19" s="89" t="str">
        <f t="shared" si="2"/>
        <v/>
      </c>
      <c r="J19" s="89">
        <f t="shared" si="3"/>
        <v>4.5211640211640205</v>
      </c>
    </row>
    <row r="20" spans="2:10">
      <c r="B20" s="38">
        <v>17</v>
      </c>
      <c r="C20" s="38" t="s">
        <v>40</v>
      </c>
      <c r="D20" s="89" t="s">
        <v>117</v>
      </c>
      <c r="E20" s="39">
        <v>4.4501424501424482</v>
      </c>
      <c r="G20" s="89" t="str">
        <f t="shared" si="0"/>
        <v/>
      </c>
      <c r="H20" s="89">
        <f t="shared" si="1"/>
        <v>4.4501424501424482</v>
      </c>
      <c r="I20" s="89" t="str">
        <f t="shared" si="2"/>
        <v/>
      </c>
      <c r="J20" s="89" t="str">
        <f t="shared" si="3"/>
        <v/>
      </c>
    </row>
    <row r="21" spans="2:10">
      <c r="B21" s="38">
        <v>18</v>
      </c>
      <c r="C21" s="38" t="s">
        <v>39</v>
      </c>
      <c r="D21" s="89" t="s">
        <v>116</v>
      </c>
      <c r="E21" s="39">
        <v>3.8783068783068777</v>
      </c>
      <c r="G21" s="89" t="str">
        <f t="shared" si="0"/>
        <v/>
      </c>
      <c r="H21" s="89" t="str">
        <f t="shared" si="1"/>
        <v/>
      </c>
      <c r="I21" s="89">
        <f t="shared" si="2"/>
        <v>3.8783068783068777</v>
      </c>
      <c r="J21" s="89" t="str">
        <f t="shared" si="3"/>
        <v/>
      </c>
    </row>
    <row r="22" spans="2:10">
      <c r="B22" s="37">
        <v>19</v>
      </c>
      <c r="C22" s="37" t="s">
        <v>40</v>
      </c>
      <c r="D22" s="89" t="s">
        <v>117</v>
      </c>
      <c r="E22" s="39">
        <v>3.8290598290598297</v>
      </c>
      <c r="G22" s="89" t="str">
        <f t="shared" si="0"/>
        <v/>
      </c>
      <c r="H22" s="89">
        <f t="shared" si="1"/>
        <v>3.8290598290598297</v>
      </c>
      <c r="I22" s="89" t="str">
        <f t="shared" si="2"/>
        <v/>
      </c>
      <c r="J22" s="89" t="str">
        <f t="shared" si="3"/>
        <v/>
      </c>
    </row>
    <row r="23" spans="2:10">
      <c r="B23" s="37">
        <v>20</v>
      </c>
      <c r="C23" s="37" t="s">
        <v>40</v>
      </c>
      <c r="D23" s="89" t="s">
        <v>117</v>
      </c>
      <c r="E23" s="39">
        <v>3.6153846153846145</v>
      </c>
      <c r="G23" s="89" t="str">
        <f t="shared" si="0"/>
        <v/>
      </c>
      <c r="H23" s="89">
        <f t="shared" si="1"/>
        <v>3.6153846153846145</v>
      </c>
      <c r="I23" s="89" t="str">
        <f t="shared" si="2"/>
        <v/>
      </c>
      <c r="J23" s="89" t="str">
        <f t="shared" si="3"/>
        <v/>
      </c>
    </row>
    <row r="24" spans="2:10">
      <c r="B24" s="37">
        <v>21</v>
      </c>
      <c r="C24" s="37" t="s">
        <v>40</v>
      </c>
      <c r="D24" s="89" t="s">
        <v>116</v>
      </c>
      <c r="E24" s="39">
        <v>4.0341880341880332</v>
      </c>
      <c r="G24" s="89">
        <f t="shared" si="0"/>
        <v>4.0341880341880332</v>
      </c>
      <c r="H24" s="89" t="str">
        <f t="shared" si="1"/>
        <v/>
      </c>
      <c r="I24" s="89" t="str">
        <f t="shared" si="2"/>
        <v/>
      </c>
      <c r="J24" s="89" t="str">
        <f t="shared" si="3"/>
        <v/>
      </c>
    </row>
    <row r="25" spans="2:10">
      <c r="B25" s="37">
        <v>22</v>
      </c>
      <c r="C25" s="37" t="s">
        <v>39</v>
      </c>
      <c r="D25" s="89" t="s">
        <v>116</v>
      </c>
      <c r="E25" s="39">
        <v>4.462962962962961</v>
      </c>
      <c r="G25" s="89" t="str">
        <f t="shared" si="0"/>
        <v/>
      </c>
      <c r="H25" s="89" t="str">
        <f t="shared" si="1"/>
        <v/>
      </c>
      <c r="I25" s="89">
        <f t="shared" si="2"/>
        <v>4.462962962962961</v>
      </c>
      <c r="J25" s="89" t="str">
        <f t="shared" si="3"/>
        <v/>
      </c>
    </row>
    <row r="26" spans="2:10">
      <c r="B26" s="38">
        <v>23</v>
      </c>
      <c r="C26" s="38" t="s">
        <v>40</v>
      </c>
      <c r="D26" s="89" t="s">
        <v>116</v>
      </c>
      <c r="E26" s="39">
        <v>3.4615384615384617</v>
      </c>
      <c r="G26" s="89">
        <f t="shared" si="0"/>
        <v>3.4615384615384617</v>
      </c>
      <c r="H26" s="89" t="str">
        <f t="shared" si="1"/>
        <v/>
      </c>
      <c r="I26" s="89" t="str">
        <f t="shared" si="2"/>
        <v/>
      </c>
      <c r="J26" s="89" t="str">
        <f t="shared" si="3"/>
        <v/>
      </c>
    </row>
    <row r="27" spans="2:10">
      <c r="B27" s="37">
        <v>24</v>
      </c>
      <c r="C27" s="37" t="s">
        <v>40</v>
      </c>
      <c r="D27" s="89" t="s">
        <v>116</v>
      </c>
      <c r="E27" s="39">
        <v>3.6695156695156701</v>
      </c>
      <c r="G27" s="89">
        <f t="shared" si="0"/>
        <v>3.6695156695156701</v>
      </c>
      <c r="H27" s="89" t="str">
        <f t="shared" si="1"/>
        <v/>
      </c>
      <c r="I27" s="89" t="str">
        <f t="shared" si="2"/>
        <v/>
      </c>
      <c r="J27" s="89" t="str">
        <f t="shared" si="3"/>
        <v/>
      </c>
    </row>
    <row r="28" spans="2:10">
      <c r="B28" s="37">
        <v>25</v>
      </c>
      <c r="C28" s="37" t="s">
        <v>39</v>
      </c>
      <c r="D28" s="89" t="s">
        <v>116</v>
      </c>
      <c r="E28" s="39">
        <v>3.7645502645502646</v>
      </c>
      <c r="G28" s="89" t="str">
        <f t="shared" si="0"/>
        <v/>
      </c>
      <c r="H28" s="89" t="str">
        <f t="shared" si="1"/>
        <v/>
      </c>
      <c r="I28" s="89">
        <f t="shared" si="2"/>
        <v>3.7645502645502646</v>
      </c>
      <c r="J28" s="89" t="str">
        <f t="shared" si="3"/>
        <v/>
      </c>
    </row>
    <row r="29" spans="2:10">
      <c r="B29" s="37">
        <v>26</v>
      </c>
      <c r="C29" s="37" t="s">
        <v>40</v>
      </c>
      <c r="D29" s="89" t="s">
        <v>117</v>
      </c>
      <c r="E29" s="39">
        <v>4.3945868945868929</v>
      </c>
      <c r="G29" s="89" t="str">
        <f t="shared" si="0"/>
        <v/>
      </c>
      <c r="H29" s="89">
        <f t="shared" si="1"/>
        <v>4.3945868945868929</v>
      </c>
      <c r="I29" s="89" t="str">
        <f t="shared" si="2"/>
        <v/>
      </c>
      <c r="J29" s="89" t="str">
        <f t="shared" si="3"/>
        <v/>
      </c>
    </row>
    <row r="30" spans="2:10">
      <c r="B30" s="38">
        <v>27</v>
      </c>
      <c r="C30" s="38" t="s">
        <v>39</v>
      </c>
      <c r="D30" s="89" t="s">
        <v>116</v>
      </c>
      <c r="E30" s="39">
        <v>4.4206349206349191</v>
      </c>
      <c r="G30" s="89" t="str">
        <f t="shared" si="0"/>
        <v/>
      </c>
      <c r="H30" s="89" t="str">
        <f t="shared" si="1"/>
        <v/>
      </c>
      <c r="I30" s="89">
        <f t="shared" si="2"/>
        <v>4.4206349206349191</v>
      </c>
      <c r="J30" s="89" t="str">
        <f t="shared" si="3"/>
        <v/>
      </c>
    </row>
    <row r="31" spans="2:10">
      <c r="B31" s="91" t="s">
        <v>119</v>
      </c>
      <c r="C31" s="91" t="s">
        <v>40</v>
      </c>
      <c r="D31" s="92" t="s">
        <v>118</v>
      </c>
      <c r="E31" s="93">
        <v>4.0256410256410255</v>
      </c>
      <c r="G31" s="94"/>
      <c r="H31" s="94"/>
      <c r="I31" s="94"/>
      <c r="J31" s="94"/>
    </row>
    <row r="32" spans="2:10">
      <c r="B32" s="91" t="s">
        <v>119</v>
      </c>
      <c r="C32" s="91" t="s">
        <v>39</v>
      </c>
      <c r="D32" s="92" t="s">
        <v>118</v>
      </c>
      <c r="E32" s="93">
        <v>3.5687830687830688</v>
      </c>
      <c r="G32" s="94"/>
      <c r="H32" s="94"/>
      <c r="I32" s="94"/>
      <c r="J32" s="94"/>
    </row>
    <row r="33" spans="4:10">
      <c r="D33" s="95" t="s">
        <v>88</v>
      </c>
      <c r="E33" s="96">
        <f>AVERAGE(E4:E30)</f>
        <v>4.0497369571443649</v>
      </c>
      <c r="G33" s="96">
        <f>AVERAGE(G4:G30)</f>
        <v>3.8137464387464384</v>
      </c>
      <c r="H33" s="96">
        <f>AVERAGE(H4:H30)</f>
        <v>3.9452214452214447</v>
      </c>
      <c r="I33" s="96">
        <f>AVERAGE(I4:I30)</f>
        <v>4.1084656084656075</v>
      </c>
      <c r="J33" s="96">
        <f>AVERAGE(J4:J30)</f>
        <v>4.4556878306878298</v>
      </c>
    </row>
    <row r="34" spans="4:10">
      <c r="D34" s="97" t="s">
        <v>89</v>
      </c>
      <c r="E34" s="96">
        <f t="shared" ref="E34" si="4">_xlfn.VAR.S(E4:E30)</f>
        <v>0.14249030049661263</v>
      </c>
      <c r="G34" s="96">
        <f>_xlfn.VAR.S(G4:G30)</f>
        <v>8.9873966120404561E-2</v>
      </c>
      <c r="H34" s="96">
        <f>_xlfn.VAR.S(H4:H30)</f>
        <v>0.19535002298535176</v>
      </c>
      <c r="I34" s="96">
        <f>_xlfn.VAR.S(I4:I30)</f>
        <v>6.3198118753674051E-2</v>
      </c>
      <c r="J34" s="96">
        <f>_xlfn.VAR.S(J4:J30)</f>
        <v>3.179152319363963E-3</v>
      </c>
    </row>
    <row r="35" spans="4:10">
      <c r="D35" s="97" t="s">
        <v>120</v>
      </c>
      <c r="E35" s="96">
        <f t="shared" ref="E35" si="5">_xlfn.STDEV.S(E4:E30)</f>
        <v>0.37747887423882759</v>
      </c>
      <c r="G35" s="96">
        <f>_xlfn.STDEV.S(G4:G30)</f>
        <v>0.29978986994293949</v>
      </c>
      <c r="H35" s="96">
        <f>_xlfn.STDEV.S(H4:H30)</f>
        <v>0.44198418861465144</v>
      </c>
      <c r="I35" s="96">
        <f>_xlfn.STDEV.S(I4:I30)</f>
        <v>0.2513923601736418</v>
      </c>
      <c r="J35" s="96">
        <f>_xlfn.STDEV.S(J4:J30)</f>
        <v>5.638397218504531E-2</v>
      </c>
    </row>
    <row r="45" spans="4:10">
      <c r="E45" s="98"/>
    </row>
    <row r="61" spans="7:10">
      <c r="G61" t="s">
        <v>70</v>
      </c>
      <c r="H61" t="s">
        <v>70</v>
      </c>
      <c r="I61" t="s">
        <v>70</v>
      </c>
      <c r="J61" t="s">
        <v>70</v>
      </c>
    </row>
    <row r="62" spans="7:10">
      <c r="G62" t="s">
        <v>70</v>
      </c>
      <c r="H62" t="s">
        <v>70</v>
      </c>
      <c r="I62" t="s">
        <v>70</v>
      </c>
      <c r="J62" t="s">
        <v>70</v>
      </c>
    </row>
    <row r="63" spans="7:10">
      <c r="G63" t="s">
        <v>70</v>
      </c>
      <c r="H63" t="s">
        <v>70</v>
      </c>
      <c r="I63" t="s">
        <v>70</v>
      </c>
      <c r="J63" t="s">
        <v>70</v>
      </c>
    </row>
    <row r="64" spans="7:10">
      <c r="G64" t="s">
        <v>70</v>
      </c>
      <c r="H64" t="s">
        <v>70</v>
      </c>
      <c r="I64" t="s">
        <v>70</v>
      </c>
      <c r="J64" t="s">
        <v>70</v>
      </c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71"/>
  <sheetViews>
    <sheetView workbookViewId="0">
      <selection activeCell="F75" sqref="F75"/>
    </sheetView>
  </sheetViews>
  <sheetFormatPr baseColWidth="10" defaultRowHeight="15"/>
  <cols>
    <col min="5" max="5" width="35.140625" bestFit="1" customWidth="1"/>
    <col min="6" max="6" width="18.85546875" customWidth="1"/>
    <col min="15" max="15" width="16.140625" customWidth="1"/>
  </cols>
  <sheetData>
    <row r="1" spans="1:23">
      <c r="A1" s="27" t="s">
        <v>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23">
      <c r="A2" s="9" t="s">
        <v>2</v>
      </c>
      <c r="B2" s="9"/>
      <c r="C2" s="9"/>
      <c r="D2" s="9"/>
      <c r="E2" s="9"/>
      <c r="F2" s="9"/>
      <c r="G2" s="9"/>
      <c r="H2" s="9"/>
      <c r="I2" s="9"/>
      <c r="J2" s="9"/>
      <c r="K2" s="9"/>
      <c r="L2" s="9" t="s">
        <v>34</v>
      </c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>
      <c r="B3" t="s">
        <v>3</v>
      </c>
      <c r="L3" t="s">
        <v>27</v>
      </c>
      <c r="M3" t="s">
        <v>3</v>
      </c>
      <c r="N3" t="s">
        <v>28</v>
      </c>
      <c r="O3" t="s">
        <v>29</v>
      </c>
      <c r="P3" t="s">
        <v>30</v>
      </c>
    </row>
    <row r="4" spans="1:23">
      <c r="B4" s="11">
        <v>2.6238425925925925E-2</v>
      </c>
      <c r="E4" s="13" t="s">
        <v>4</v>
      </c>
      <c r="F4" s="14">
        <f>COUNT(B4:B15)</f>
        <v>12</v>
      </c>
      <c r="L4">
        <v>1</v>
      </c>
      <c r="M4" s="11">
        <v>2.6238425925925925E-2</v>
      </c>
      <c r="N4">
        <f>(L4-1)/$F$4</f>
        <v>0</v>
      </c>
      <c r="O4">
        <f>_xlfn.NORM.DIST(M4,$F$5,$F$6,1)</f>
        <v>7.6423932408655013E-2</v>
      </c>
      <c r="P4">
        <f>ABS(N4-O4)</f>
        <v>7.6423932408655013E-2</v>
      </c>
    </row>
    <row r="5" spans="1:23">
      <c r="B5" s="11">
        <v>2.9537037037037039E-2</v>
      </c>
      <c r="E5" s="15" t="s">
        <v>5</v>
      </c>
      <c r="F5" s="18">
        <f>AVERAGE(B4:B15)</f>
        <v>4.4349922839506173E-2</v>
      </c>
      <c r="L5">
        <v>2</v>
      </c>
      <c r="M5" s="11">
        <v>2.9537037037037039E-2</v>
      </c>
      <c r="N5">
        <f t="shared" ref="N5:N15" si="0">(L5-1)/$F$4</f>
        <v>8.3333333333333329E-2</v>
      </c>
      <c r="O5">
        <f t="shared" ref="O5:O15" si="1">_xlfn.NORM.DIST(M5,$F$5,$F$6,1)</f>
        <v>0.12116471542993887</v>
      </c>
      <c r="P5">
        <f t="shared" ref="P5:P15" si="2">ABS(N5-O5)</f>
        <v>3.783138209660554E-2</v>
      </c>
    </row>
    <row r="6" spans="1:23">
      <c r="B6" s="11">
        <v>3.5844907407407409E-2</v>
      </c>
      <c r="E6" s="16" t="s">
        <v>6</v>
      </c>
      <c r="F6" s="19">
        <f>_xlfn.STDEV.S(B4:B15)</f>
        <v>1.2669420241444476E-2</v>
      </c>
      <c r="L6">
        <v>3</v>
      </c>
      <c r="M6" s="11">
        <v>3.5844907407407409E-2</v>
      </c>
      <c r="N6">
        <f t="shared" si="0"/>
        <v>0.16666666666666666</v>
      </c>
      <c r="O6">
        <f t="shared" si="1"/>
        <v>0.25101387215785265</v>
      </c>
      <c r="P6">
        <f t="shared" si="2"/>
        <v>8.4347205491185989E-2</v>
      </c>
    </row>
    <row r="7" spans="1:23">
      <c r="B7" s="11">
        <v>3.7210648148148152E-2</v>
      </c>
      <c r="L7">
        <v>4</v>
      </c>
      <c r="M7" s="11">
        <v>3.7210648148148152E-2</v>
      </c>
      <c r="N7">
        <f t="shared" si="0"/>
        <v>0.25</v>
      </c>
      <c r="O7">
        <f t="shared" si="1"/>
        <v>0.28654571520305538</v>
      </c>
      <c r="P7">
        <f t="shared" si="2"/>
        <v>3.6545715203055384E-2</v>
      </c>
    </row>
    <row r="8" spans="1:23">
      <c r="B8" s="11">
        <v>4.0949074074074075E-2</v>
      </c>
      <c r="E8" s="20" t="s">
        <v>14</v>
      </c>
      <c r="F8" s="21">
        <v>3.9131944444444448E-2</v>
      </c>
      <c r="L8">
        <v>5</v>
      </c>
      <c r="M8" s="11">
        <v>4.0949074074074075E-2</v>
      </c>
      <c r="N8">
        <f t="shared" si="0"/>
        <v>0.33333333333333331</v>
      </c>
      <c r="O8">
        <f t="shared" si="1"/>
        <v>0.39418428763919655</v>
      </c>
      <c r="P8">
        <f t="shared" si="2"/>
        <v>6.0850954305863236E-2</v>
      </c>
    </row>
    <row r="9" spans="1:23">
      <c r="B9" s="11">
        <v>4.3240740740740739E-2</v>
      </c>
      <c r="L9">
        <v>6</v>
      </c>
      <c r="M9" s="11">
        <v>4.3240740740740739E-2</v>
      </c>
      <c r="N9">
        <f t="shared" si="0"/>
        <v>0.41666666666666669</v>
      </c>
      <c r="O9">
        <f t="shared" si="1"/>
        <v>0.4651179762450276</v>
      </c>
      <c r="P9">
        <f t="shared" si="2"/>
        <v>4.8451309578360913E-2</v>
      </c>
    </row>
    <row r="10" spans="1:23">
      <c r="B10" s="11">
        <v>4.3761574074074078E-2</v>
      </c>
      <c r="E10" t="s">
        <v>7</v>
      </c>
      <c r="L10">
        <v>7</v>
      </c>
      <c r="M10" s="11">
        <v>4.3761574074074078E-2</v>
      </c>
      <c r="N10">
        <f t="shared" si="0"/>
        <v>0.5</v>
      </c>
      <c r="O10">
        <f t="shared" si="1"/>
        <v>0.48148037886655853</v>
      </c>
      <c r="P10">
        <f t="shared" si="2"/>
        <v>1.8519621133441466E-2</v>
      </c>
    </row>
    <row r="11" spans="1:23">
      <c r="B11" s="11">
        <v>4.5057870370370373E-2</v>
      </c>
      <c r="E11" s="13" t="s">
        <v>8</v>
      </c>
      <c r="F11" s="22">
        <f>F5-F8</f>
        <v>5.2179783950617245E-3</v>
      </c>
      <c r="L11">
        <v>8</v>
      </c>
      <c r="M11" s="11">
        <v>4.5057870370370373E-2</v>
      </c>
      <c r="N11">
        <f t="shared" si="0"/>
        <v>0.58333333333333337</v>
      </c>
      <c r="O11">
        <f t="shared" si="1"/>
        <v>0.5222806797061128</v>
      </c>
      <c r="P11">
        <f t="shared" si="2"/>
        <v>6.1052653627220566E-2</v>
      </c>
    </row>
    <row r="12" spans="1:23">
      <c r="B12" s="11">
        <v>4.7407407407407405E-2</v>
      </c>
      <c r="E12" s="15" t="s">
        <v>9</v>
      </c>
      <c r="F12" s="18">
        <f>F6</f>
        <v>1.2669420241444476E-2</v>
      </c>
      <c r="L12">
        <v>9</v>
      </c>
      <c r="M12" s="11">
        <v>4.7407407407407405E-2</v>
      </c>
      <c r="N12">
        <f t="shared" si="0"/>
        <v>0.66666666666666663</v>
      </c>
      <c r="O12">
        <f t="shared" si="1"/>
        <v>0.59534950523628638</v>
      </c>
      <c r="P12">
        <f t="shared" si="2"/>
        <v>7.1317161430380249E-2</v>
      </c>
    </row>
    <row r="13" spans="1:23">
      <c r="B13" s="11">
        <v>5.0625000000000003E-2</v>
      </c>
      <c r="E13" s="16" t="s">
        <v>10</v>
      </c>
      <c r="F13" s="17">
        <f>SQRT(F4)*(F11/F12)</f>
        <v>1.4267114865254777</v>
      </c>
      <c r="L13">
        <v>10</v>
      </c>
      <c r="M13" s="11">
        <v>5.0625000000000003E-2</v>
      </c>
      <c r="N13">
        <f t="shared" si="0"/>
        <v>0.75</v>
      </c>
      <c r="O13">
        <f t="shared" si="1"/>
        <v>0.68980340003491281</v>
      </c>
      <c r="P13">
        <f t="shared" si="2"/>
        <v>6.0196599965087194E-2</v>
      </c>
    </row>
    <row r="14" spans="1:23">
      <c r="B14" s="11">
        <v>5.9803240740740747E-2</v>
      </c>
      <c r="L14">
        <v>11</v>
      </c>
      <c r="M14" s="11">
        <v>5.9803240740740747E-2</v>
      </c>
      <c r="N14">
        <f t="shared" si="0"/>
        <v>0.83333333333333337</v>
      </c>
      <c r="O14">
        <f t="shared" si="1"/>
        <v>0.8887170651406795</v>
      </c>
      <c r="P14">
        <f t="shared" si="2"/>
        <v>5.5383731807346126E-2</v>
      </c>
    </row>
    <row r="15" spans="1:23">
      <c r="B15" s="11">
        <v>7.2523148148148142E-2</v>
      </c>
      <c r="E15" t="s">
        <v>11</v>
      </c>
      <c r="F15">
        <f>F4-1</f>
        <v>11</v>
      </c>
      <c r="L15">
        <v>12</v>
      </c>
      <c r="M15" s="11">
        <v>7.2523148148148142E-2</v>
      </c>
      <c r="N15">
        <f t="shared" si="0"/>
        <v>0.91666666666666663</v>
      </c>
      <c r="O15">
        <f t="shared" si="1"/>
        <v>0.98691630814264519</v>
      </c>
      <c r="P15">
        <f t="shared" si="2"/>
        <v>7.0249641475978564E-2</v>
      </c>
    </row>
    <row r="16" spans="1:23">
      <c r="B16" s="3"/>
    </row>
    <row r="17" spans="1:23">
      <c r="E17" s="12" t="s">
        <v>12</v>
      </c>
      <c r="F17" s="12">
        <f>_xlfn.T.DIST.2T(ABS(F13),F15)</f>
        <v>0.18142497086762591</v>
      </c>
      <c r="H17" s="8" t="s">
        <v>16</v>
      </c>
      <c r="I17" s="8"/>
      <c r="J17" s="8"/>
      <c r="R17" s="101" t="s">
        <v>35</v>
      </c>
      <c r="S17" s="101"/>
      <c r="T17" s="101"/>
      <c r="U17" s="12">
        <f>MAX(P4:P15)</f>
        <v>8.4347205491185989E-2</v>
      </c>
    </row>
    <row r="18" spans="1:23" ht="18">
      <c r="H18" t="s">
        <v>19</v>
      </c>
      <c r="U18" t="s">
        <v>0</v>
      </c>
    </row>
    <row r="19" spans="1:23" ht="18">
      <c r="E19" s="12" t="s">
        <v>13</v>
      </c>
      <c r="F19" s="12">
        <f>_xlfn.T.INV.2T(0.05,F15)</f>
        <v>2.2009851600916384</v>
      </c>
      <c r="H19" t="s">
        <v>20</v>
      </c>
      <c r="R19" s="101" t="s">
        <v>37</v>
      </c>
      <c r="S19" s="101"/>
      <c r="T19" s="101"/>
      <c r="U19" s="12">
        <v>0.37540000000000001</v>
      </c>
    </row>
    <row r="20" spans="1:23">
      <c r="E20" t="s">
        <v>15</v>
      </c>
      <c r="R20" t="s">
        <v>31</v>
      </c>
      <c r="U20" t="s">
        <v>33</v>
      </c>
    </row>
    <row r="21" spans="1:23">
      <c r="R21" s="100" t="s">
        <v>32</v>
      </c>
      <c r="S21" s="100"/>
      <c r="T21" s="100"/>
    </row>
    <row r="23" spans="1:23">
      <c r="A23" s="9" t="s">
        <v>17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 t="s">
        <v>34</v>
      </c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</row>
    <row r="24" spans="1:23">
      <c r="B24" t="s">
        <v>3</v>
      </c>
      <c r="L24" t="s">
        <v>27</v>
      </c>
      <c r="M24" t="s">
        <v>3</v>
      </c>
      <c r="N24" t="s">
        <v>28</v>
      </c>
      <c r="O24" t="s">
        <v>29</v>
      </c>
      <c r="P24" t="s">
        <v>30</v>
      </c>
    </row>
    <row r="25" spans="1:23">
      <c r="B25" s="11">
        <v>1.6793981481481483E-2</v>
      </c>
      <c r="E25" s="13" t="s">
        <v>4</v>
      </c>
      <c r="F25" s="14">
        <f>COUNT(B25:B39)</f>
        <v>15</v>
      </c>
      <c r="L25">
        <v>1</v>
      </c>
      <c r="M25" s="11">
        <v>1.6793981481481483E-2</v>
      </c>
      <c r="N25">
        <f>(L25-1)/$F$25</f>
        <v>0</v>
      </c>
      <c r="O25">
        <f>_xlfn.NORM.DIST(M25,$F$26,$F$27,1)</f>
        <v>0.16855491294510616</v>
      </c>
      <c r="P25">
        <f>ABS(N25-O25)</f>
        <v>0.16855491294510616</v>
      </c>
    </row>
    <row r="26" spans="1:23">
      <c r="B26" s="11">
        <v>1.7638888888888888E-2</v>
      </c>
      <c r="E26" s="15" t="s">
        <v>5</v>
      </c>
      <c r="F26" s="18">
        <f>AVERAGE(B25:B39)</f>
        <v>3.2084104938271601E-2</v>
      </c>
      <c r="L26">
        <v>2</v>
      </c>
      <c r="M26" s="11">
        <v>1.7638888888888888E-2</v>
      </c>
      <c r="N26">
        <f t="shared" ref="N26:N39" si="3">(L26-1)/$F$25</f>
        <v>6.6666666666666666E-2</v>
      </c>
      <c r="O26">
        <f t="shared" ref="O26:O39" si="4">_xlfn.NORM.DIST(M26,$F$26,$F$27,1)</f>
        <v>0.18224320761497387</v>
      </c>
      <c r="P26">
        <f t="shared" ref="P26:P39" si="5">ABS(N26-O26)</f>
        <v>0.1155765409483072</v>
      </c>
    </row>
    <row r="27" spans="1:23">
      <c r="B27" s="11">
        <v>1.9363425925925926E-2</v>
      </c>
      <c r="E27" s="16" t="s">
        <v>6</v>
      </c>
      <c r="F27" s="19">
        <f>_xlfn.STDEV.S(B25:B39)</f>
        <v>1.5929012286944176E-2</v>
      </c>
      <c r="L27">
        <v>3</v>
      </c>
      <c r="M27" s="11">
        <v>1.9363425925925926E-2</v>
      </c>
      <c r="N27">
        <f t="shared" si="3"/>
        <v>0.13333333333333333</v>
      </c>
      <c r="O27">
        <f t="shared" si="4"/>
        <v>0.212265385051046</v>
      </c>
      <c r="P27">
        <f t="shared" si="5"/>
        <v>7.893205171771267E-2</v>
      </c>
    </row>
    <row r="28" spans="1:23">
      <c r="B28" s="11">
        <v>2.0949074074074075E-2</v>
      </c>
      <c r="L28">
        <v>4</v>
      </c>
      <c r="M28" s="11">
        <v>2.0949074074074075E-2</v>
      </c>
      <c r="N28">
        <f t="shared" si="3"/>
        <v>0.2</v>
      </c>
      <c r="O28">
        <f t="shared" si="4"/>
        <v>0.24226323981371922</v>
      </c>
      <c r="P28">
        <f t="shared" si="5"/>
        <v>4.2263239813719211E-2</v>
      </c>
    </row>
    <row r="29" spans="1:23">
      <c r="B29" s="11">
        <v>2.165509259259259E-2</v>
      </c>
      <c r="E29" s="20" t="s">
        <v>14</v>
      </c>
      <c r="F29" s="21">
        <v>2.2048611111111113E-2</v>
      </c>
      <c r="L29">
        <v>5</v>
      </c>
      <c r="M29" s="11">
        <v>2.165509259259259E-2</v>
      </c>
      <c r="N29">
        <f t="shared" si="3"/>
        <v>0.26666666666666666</v>
      </c>
      <c r="O29">
        <f t="shared" si="4"/>
        <v>0.2563246411031066</v>
      </c>
      <c r="P29">
        <f t="shared" si="5"/>
        <v>1.0342025563560064E-2</v>
      </c>
    </row>
    <row r="30" spans="1:23">
      <c r="B30" s="11">
        <v>2.1909722222222223E-2</v>
      </c>
      <c r="L30">
        <v>6</v>
      </c>
      <c r="M30" s="11">
        <v>2.1909722222222223E-2</v>
      </c>
      <c r="N30">
        <f t="shared" si="3"/>
        <v>0.33333333333333331</v>
      </c>
      <c r="O30">
        <f t="shared" si="4"/>
        <v>0.26149838358704158</v>
      </c>
      <c r="P30">
        <f t="shared" si="5"/>
        <v>7.1834949746291732E-2</v>
      </c>
    </row>
    <row r="31" spans="1:23">
      <c r="B31" s="11">
        <v>2.6041666666666668E-2</v>
      </c>
      <c r="E31" t="s">
        <v>7</v>
      </c>
      <c r="L31">
        <v>7</v>
      </c>
      <c r="M31" s="11">
        <v>2.6041666666666668E-2</v>
      </c>
      <c r="N31">
        <f t="shared" si="3"/>
        <v>0.4</v>
      </c>
      <c r="O31">
        <f t="shared" si="4"/>
        <v>0.35221940701395371</v>
      </c>
      <c r="P31">
        <f t="shared" si="5"/>
        <v>4.7780592986046311E-2</v>
      </c>
    </row>
    <row r="32" spans="1:23">
      <c r="B32" s="11">
        <v>2.6226851851851852E-2</v>
      </c>
      <c r="E32" s="13" t="s">
        <v>8</v>
      </c>
      <c r="F32" s="22">
        <f>F26-F29</f>
        <v>1.0035493827160489E-2</v>
      </c>
      <c r="L32">
        <v>8</v>
      </c>
      <c r="M32" s="11">
        <v>2.6226851851851852E-2</v>
      </c>
      <c r="N32">
        <f t="shared" si="3"/>
        <v>0.46666666666666667</v>
      </c>
      <c r="O32">
        <f t="shared" si="4"/>
        <v>0.35654483577475798</v>
      </c>
      <c r="P32">
        <f t="shared" si="5"/>
        <v>0.11012183089190869</v>
      </c>
    </row>
    <row r="33" spans="1:24">
      <c r="B33" s="11">
        <v>2.7071759259259257E-2</v>
      </c>
      <c r="E33" s="15" t="s">
        <v>9</v>
      </c>
      <c r="F33" s="18">
        <f>F27</f>
        <v>1.5929012286944176E-2</v>
      </c>
      <c r="L33">
        <v>9</v>
      </c>
      <c r="M33" s="11">
        <v>2.7071759259259257E-2</v>
      </c>
      <c r="N33">
        <f t="shared" si="3"/>
        <v>0.53333333333333333</v>
      </c>
      <c r="O33">
        <f t="shared" si="4"/>
        <v>0.37650698502149693</v>
      </c>
      <c r="P33">
        <f t="shared" si="5"/>
        <v>0.15682634831183639</v>
      </c>
    </row>
    <row r="34" spans="1:24">
      <c r="B34" s="11">
        <v>2.9513888888888892E-2</v>
      </c>
      <c r="E34" s="16" t="s">
        <v>10</v>
      </c>
      <c r="F34" s="17">
        <f>SQRT(F25)*(F32/F33)</f>
        <v>2.4400320473992312</v>
      </c>
      <c r="L34">
        <v>10</v>
      </c>
      <c r="M34" s="11">
        <v>2.9513888888888892E-2</v>
      </c>
      <c r="N34">
        <f t="shared" si="3"/>
        <v>0.6</v>
      </c>
      <c r="O34">
        <f t="shared" si="4"/>
        <v>0.43590714398111846</v>
      </c>
      <c r="P34">
        <f t="shared" si="5"/>
        <v>0.16409285601888152</v>
      </c>
    </row>
    <row r="35" spans="1:24">
      <c r="B35" s="11">
        <v>3.9583333333333331E-2</v>
      </c>
      <c r="L35">
        <v>11</v>
      </c>
      <c r="M35" s="11">
        <v>3.9583333333333331E-2</v>
      </c>
      <c r="N35">
        <f t="shared" si="3"/>
        <v>0.66666666666666663</v>
      </c>
      <c r="O35">
        <f t="shared" si="4"/>
        <v>0.6811048418549992</v>
      </c>
      <c r="P35">
        <f t="shared" si="5"/>
        <v>1.4438175188332569E-2</v>
      </c>
    </row>
    <row r="36" spans="1:24">
      <c r="B36" s="11">
        <v>3.9849537037037037E-2</v>
      </c>
      <c r="E36" t="s">
        <v>11</v>
      </c>
      <c r="F36">
        <f>F25-1</f>
        <v>14</v>
      </c>
      <c r="L36">
        <v>12</v>
      </c>
      <c r="M36" s="11">
        <v>3.9849537037037037E-2</v>
      </c>
      <c r="N36">
        <f t="shared" si="3"/>
        <v>0.73333333333333328</v>
      </c>
      <c r="O36">
        <f t="shared" si="4"/>
        <v>0.6870488372036303</v>
      </c>
      <c r="P36">
        <f t="shared" si="5"/>
        <v>4.6284496129702979E-2</v>
      </c>
    </row>
    <row r="37" spans="1:24">
      <c r="B37" s="11">
        <v>4.8159722222222222E-2</v>
      </c>
      <c r="L37">
        <v>13</v>
      </c>
      <c r="M37" s="11">
        <v>4.8159722222222222E-2</v>
      </c>
      <c r="N37">
        <f t="shared" si="3"/>
        <v>0.8</v>
      </c>
      <c r="O37">
        <f t="shared" si="4"/>
        <v>0.84356151088681597</v>
      </c>
      <c r="P37">
        <f t="shared" si="5"/>
        <v>4.3561510886815924E-2</v>
      </c>
    </row>
    <row r="38" spans="1:24">
      <c r="B38" s="11">
        <v>5.347222222222222E-2</v>
      </c>
      <c r="E38" s="12" t="s">
        <v>12</v>
      </c>
      <c r="F38" s="12">
        <f>_xlfn.T.DIST.2T(ABS(F34),F36)</f>
        <v>2.8586586439344853E-2</v>
      </c>
      <c r="H38" s="4" t="s">
        <v>18</v>
      </c>
      <c r="I38" s="4"/>
      <c r="J38" s="4"/>
      <c r="L38">
        <v>14</v>
      </c>
      <c r="M38" s="11">
        <v>5.347222222222222E-2</v>
      </c>
      <c r="N38">
        <f t="shared" si="3"/>
        <v>0.8666666666666667</v>
      </c>
      <c r="O38">
        <f t="shared" si="4"/>
        <v>0.91031779655668787</v>
      </c>
      <c r="P38">
        <f t="shared" si="5"/>
        <v>4.3651129890021179E-2</v>
      </c>
      <c r="R38" s="101" t="s">
        <v>35</v>
      </c>
      <c r="S38" s="101"/>
      <c r="T38" s="101"/>
      <c r="U38" s="12">
        <f>MAX(P25:P39)</f>
        <v>0.16855491294510616</v>
      </c>
    </row>
    <row r="39" spans="1:24" ht="18">
      <c r="B39" s="11">
        <v>7.3032407407407407E-2</v>
      </c>
      <c r="H39" t="s">
        <v>21</v>
      </c>
      <c r="L39">
        <v>15</v>
      </c>
      <c r="M39" s="11">
        <v>7.3032407407407407E-2</v>
      </c>
      <c r="N39">
        <f t="shared" si="3"/>
        <v>0.93333333333333335</v>
      </c>
      <c r="O39">
        <f t="shared" si="4"/>
        <v>0.99492496318462176</v>
      </c>
      <c r="P39">
        <f t="shared" si="5"/>
        <v>6.159162985128841E-2</v>
      </c>
      <c r="U39" t="s">
        <v>0</v>
      </c>
    </row>
    <row r="40" spans="1:24" ht="18">
      <c r="E40" s="12" t="s">
        <v>13</v>
      </c>
      <c r="F40" s="12">
        <f>_xlfn.T.INV.2T(0.05,F36)</f>
        <v>2.1447866879178044</v>
      </c>
      <c r="H40" t="s">
        <v>22</v>
      </c>
      <c r="R40" s="101" t="s">
        <v>37</v>
      </c>
      <c r="S40" s="101"/>
      <c r="T40" s="101"/>
      <c r="U40" s="12">
        <v>0.33760000000000001</v>
      </c>
    </row>
    <row r="41" spans="1:24">
      <c r="E41" t="s">
        <v>15</v>
      </c>
      <c r="R41" t="s">
        <v>31</v>
      </c>
      <c r="U41" t="s">
        <v>33</v>
      </c>
    </row>
    <row r="42" spans="1:24">
      <c r="R42" s="100" t="s">
        <v>32</v>
      </c>
      <c r="S42" s="100"/>
      <c r="T42" s="100"/>
    </row>
    <row r="43" spans="1:24" ht="15.75" thickBot="1"/>
    <row r="44" spans="1:24">
      <c r="A44" s="10" t="s">
        <v>23</v>
      </c>
      <c r="B44" s="9"/>
      <c r="C44" s="9" t="s">
        <v>24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</row>
    <row r="45" spans="1:24">
      <c r="A45" s="9" t="s">
        <v>2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 t="s">
        <v>34</v>
      </c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5" t="s">
        <v>36</v>
      </c>
    </row>
    <row r="46" spans="1:24">
      <c r="B46" t="s">
        <v>3</v>
      </c>
      <c r="L46" t="s">
        <v>27</v>
      </c>
      <c r="M46" t="s">
        <v>3</v>
      </c>
      <c r="N46" t="s">
        <v>28</v>
      </c>
      <c r="O46" t="s">
        <v>29</v>
      </c>
      <c r="P46" t="s">
        <v>30</v>
      </c>
    </row>
    <row r="47" spans="1:24">
      <c r="B47" s="76">
        <v>2.6323495370370389E-2</v>
      </c>
      <c r="E47" s="13" t="s">
        <v>4</v>
      </c>
      <c r="F47" s="14">
        <f>COUNT(B47:B58)</f>
        <v>12</v>
      </c>
      <c r="L47">
        <v>1</v>
      </c>
      <c r="M47" s="11">
        <v>1.7975115740740739E-2</v>
      </c>
      <c r="N47">
        <f>(L47-1)/$F$47</f>
        <v>0</v>
      </c>
      <c r="O47">
        <f>_xlfn.NORM.DIST(M47,$F$48,$F$49,1)</f>
        <v>3.5345616580908915E-2</v>
      </c>
      <c r="P47">
        <f>ABS(N47-O47)</f>
        <v>3.5345616580908915E-2</v>
      </c>
      <c r="R47" s="23"/>
      <c r="S47" s="24"/>
      <c r="T47" s="26"/>
    </row>
    <row r="48" spans="1:24">
      <c r="B48" s="76">
        <v>3.7010416666666671E-2</v>
      </c>
      <c r="E48" s="15" t="s">
        <v>5</v>
      </c>
      <c r="F48" s="18">
        <f>AVERAGE(B47:B58)</f>
        <v>3.1282889660493834E-2</v>
      </c>
      <c r="L48">
        <v>2</v>
      </c>
      <c r="M48" s="11">
        <v>2.5868055555555582E-2</v>
      </c>
      <c r="N48">
        <f>(L48-1)/$F$47</f>
        <v>8.3333333333333329E-2</v>
      </c>
      <c r="O48">
        <f>_xlfn.NORM.DIST(M48,$F$48,$F$49,1)</f>
        <v>0.23103568572973962</v>
      </c>
      <c r="P48">
        <f t="shared" ref="P48:P58" si="6">ABS(N48-O48)</f>
        <v>0.14770235239640628</v>
      </c>
      <c r="R48" s="23"/>
      <c r="S48" s="24"/>
      <c r="T48" s="26"/>
    </row>
    <row r="49" spans="2:21">
      <c r="B49" s="76">
        <v>2.6006365740740736E-2</v>
      </c>
      <c r="E49" s="16" t="s">
        <v>6</v>
      </c>
      <c r="F49" s="19">
        <f>_xlfn.STDEV.S(B47:B58)</f>
        <v>7.362710379100283E-3</v>
      </c>
      <c r="L49">
        <v>3</v>
      </c>
      <c r="M49" s="11">
        <v>2.6006365740740736E-2</v>
      </c>
      <c r="N49">
        <f t="shared" ref="N49:N58" si="7">(L49-1)/$F$47</f>
        <v>0.16666666666666666</v>
      </c>
      <c r="O49">
        <f t="shared" ref="O49:O58" si="8">_xlfn.NORM.DIST(M49,$F$48,$F$49,1)</f>
        <v>0.23679346947315422</v>
      </c>
      <c r="P49">
        <f t="shared" si="6"/>
        <v>7.0126802806487559E-2</v>
      </c>
      <c r="R49" s="23"/>
      <c r="S49" s="24"/>
      <c r="T49" s="26"/>
    </row>
    <row r="50" spans="2:21">
      <c r="B50" s="76">
        <v>3.537384259259263E-2</v>
      </c>
      <c r="L50">
        <v>4</v>
      </c>
      <c r="M50" s="11">
        <v>2.6323495370370389E-2</v>
      </c>
      <c r="N50">
        <f t="shared" si="7"/>
        <v>0.25</v>
      </c>
      <c r="O50">
        <f t="shared" si="8"/>
        <v>0.25028832945449597</v>
      </c>
      <c r="P50">
        <f t="shared" si="6"/>
        <v>2.8832945449597247E-4</v>
      </c>
      <c r="R50" s="23"/>
      <c r="S50" s="24"/>
      <c r="T50" s="26"/>
    </row>
    <row r="51" spans="2:21">
      <c r="B51" s="76">
        <v>3.0618055555555562E-2</v>
      </c>
      <c r="E51" s="20" t="s">
        <v>14</v>
      </c>
      <c r="F51" s="21">
        <v>6.3449074074074074E-2</v>
      </c>
      <c r="L51">
        <v>5</v>
      </c>
      <c r="M51" s="11">
        <v>2.6392361111111106E-2</v>
      </c>
      <c r="N51">
        <f t="shared" si="7"/>
        <v>0.33333333333333331</v>
      </c>
      <c r="O51">
        <f t="shared" si="8"/>
        <v>0.25327175606527386</v>
      </c>
      <c r="P51">
        <f t="shared" si="6"/>
        <v>8.0061577268059458E-2</v>
      </c>
      <c r="R51" s="23"/>
      <c r="S51" s="24"/>
      <c r="T51" s="26"/>
    </row>
    <row r="52" spans="2:21">
      <c r="B52" s="76">
        <v>3.6528935185185178E-2</v>
      </c>
      <c r="L52">
        <v>6</v>
      </c>
      <c r="M52" s="11">
        <v>3.0350115740740764E-2</v>
      </c>
      <c r="N52">
        <f t="shared" si="7"/>
        <v>0.41666666666666669</v>
      </c>
      <c r="O52">
        <f t="shared" si="8"/>
        <v>0.44959330283716081</v>
      </c>
      <c r="P52">
        <f t="shared" si="6"/>
        <v>3.2926636170494128E-2</v>
      </c>
      <c r="R52" s="23"/>
      <c r="S52" s="24"/>
      <c r="T52" s="26"/>
    </row>
    <row r="53" spans="2:21">
      <c r="B53" s="76">
        <v>3.0350115740740764E-2</v>
      </c>
      <c r="E53" t="s">
        <v>7</v>
      </c>
      <c r="L53">
        <v>7</v>
      </c>
      <c r="M53" s="11">
        <v>3.0618055555555562E-2</v>
      </c>
      <c r="N53">
        <f t="shared" si="7"/>
        <v>0.5</v>
      </c>
      <c r="O53">
        <f t="shared" si="8"/>
        <v>0.46402541608359471</v>
      </c>
      <c r="P53">
        <f t="shared" si="6"/>
        <v>3.5974583916405289E-2</v>
      </c>
      <c r="R53" s="23"/>
      <c r="S53" s="24"/>
      <c r="T53" s="26"/>
    </row>
    <row r="54" spans="2:21">
      <c r="B54" s="76">
        <v>1.7975115740740739E-2</v>
      </c>
      <c r="E54" s="13" t="s">
        <v>8</v>
      </c>
      <c r="F54" s="22">
        <f>F48-F51</f>
        <v>-3.216618441358024E-2</v>
      </c>
      <c r="L54">
        <v>8</v>
      </c>
      <c r="M54" s="11">
        <v>3.537384259259263E-2</v>
      </c>
      <c r="N54">
        <f t="shared" si="7"/>
        <v>0.58333333333333337</v>
      </c>
      <c r="O54">
        <f t="shared" si="8"/>
        <v>0.71076856266130273</v>
      </c>
      <c r="P54">
        <f t="shared" si="6"/>
        <v>0.12743522932796936</v>
      </c>
      <c r="R54" s="23"/>
      <c r="S54" s="24"/>
      <c r="T54" s="26"/>
    </row>
    <row r="55" spans="2:21">
      <c r="B55" s="76">
        <v>2.5868055555555582E-2</v>
      </c>
      <c r="E55" s="15" t="s">
        <v>9</v>
      </c>
      <c r="F55" s="18">
        <f>F49</f>
        <v>7.362710379100283E-3</v>
      </c>
      <c r="L55">
        <v>9</v>
      </c>
      <c r="M55" s="11">
        <v>3.6528935185185178E-2</v>
      </c>
      <c r="N55">
        <f t="shared" si="7"/>
        <v>0.66666666666666663</v>
      </c>
      <c r="O55">
        <f t="shared" si="8"/>
        <v>0.7619272024738114</v>
      </c>
      <c r="P55">
        <f t="shared" si="6"/>
        <v>9.5260535807144775E-2</v>
      </c>
      <c r="R55" s="23"/>
      <c r="S55" s="24"/>
      <c r="T55" s="26"/>
    </row>
    <row r="56" spans="2:21">
      <c r="B56" s="76">
        <v>2.6392361111111106E-2</v>
      </c>
      <c r="E56" s="16" t="s">
        <v>10</v>
      </c>
      <c r="F56" s="17">
        <f>SQRT(F47)*(F54/F55)</f>
        <v>-15.133955519450765</v>
      </c>
      <c r="L56">
        <v>10</v>
      </c>
      <c r="M56" s="11">
        <v>3.7010416666666671E-2</v>
      </c>
      <c r="N56">
        <f t="shared" si="7"/>
        <v>0.75</v>
      </c>
      <c r="O56">
        <f t="shared" si="8"/>
        <v>0.78168900275507147</v>
      </c>
      <c r="P56">
        <f t="shared" si="6"/>
        <v>3.1689002755071471E-2</v>
      </c>
      <c r="R56" s="23"/>
      <c r="S56" s="25"/>
      <c r="T56" s="26"/>
    </row>
    <row r="57" spans="2:21">
      <c r="B57" s="76">
        <v>4.5178240740740769E-2</v>
      </c>
      <c r="L57">
        <v>11</v>
      </c>
      <c r="M57" s="11">
        <v>3.776967592592588E-2</v>
      </c>
      <c r="N57">
        <f t="shared" si="7"/>
        <v>0.83333333333333337</v>
      </c>
      <c r="O57">
        <f t="shared" si="8"/>
        <v>0.81084985335662596</v>
      </c>
      <c r="P57">
        <f t="shared" si="6"/>
        <v>2.248347997670741E-2</v>
      </c>
      <c r="R57" s="23"/>
      <c r="S57" s="24"/>
      <c r="T57" s="26"/>
    </row>
    <row r="58" spans="2:21">
      <c r="B58" s="76">
        <v>3.776967592592588E-2</v>
      </c>
      <c r="E58" t="s">
        <v>11</v>
      </c>
      <c r="F58">
        <f>F47-1</f>
        <v>11</v>
      </c>
      <c r="L58">
        <v>12</v>
      </c>
      <c r="M58" s="11">
        <v>4.5178240740740769E-2</v>
      </c>
      <c r="N58">
        <f t="shared" si="7"/>
        <v>0.91666666666666663</v>
      </c>
      <c r="O58">
        <f t="shared" si="8"/>
        <v>0.97043733906055385</v>
      </c>
      <c r="P58">
        <f t="shared" si="6"/>
        <v>5.377067239388722E-2</v>
      </c>
      <c r="R58" s="23"/>
      <c r="S58" s="24"/>
      <c r="T58" s="26"/>
    </row>
    <row r="59" spans="2:21">
      <c r="B59" s="3"/>
      <c r="M59" s="23"/>
    </row>
    <row r="60" spans="2:21">
      <c r="E60" s="12" t="s">
        <v>12</v>
      </c>
      <c r="F60" s="12">
        <f>_xlfn.T.DIST.2T(ABS(F56),F58)</f>
        <v>1.0378021636281585E-8</v>
      </c>
      <c r="H60" s="8" t="s">
        <v>18</v>
      </c>
      <c r="I60" s="8"/>
      <c r="J60" s="8"/>
      <c r="M60" s="23"/>
      <c r="R60" s="101" t="s">
        <v>35</v>
      </c>
      <c r="S60" s="101"/>
      <c r="T60" s="101"/>
      <c r="U60" s="12">
        <f>MAX(P47:P58)</f>
        <v>0.14770235239640628</v>
      </c>
    </row>
    <row r="61" spans="2:21" ht="18">
      <c r="H61" t="s">
        <v>21</v>
      </c>
      <c r="M61" s="23"/>
      <c r="U61" t="s">
        <v>0</v>
      </c>
    </row>
    <row r="62" spans="2:21" ht="18">
      <c r="E62" s="12" t="s">
        <v>13</v>
      </c>
      <c r="F62" s="12">
        <f>_xlfn.T.INV.2T(0.05,F58)</f>
        <v>2.2009851600916384</v>
      </c>
      <c r="H62" t="s">
        <v>22</v>
      </c>
      <c r="R62" s="101" t="s">
        <v>37</v>
      </c>
      <c r="S62" s="101"/>
      <c r="T62" s="101"/>
      <c r="U62" s="12">
        <v>0.37540000000000001</v>
      </c>
    </row>
    <row r="63" spans="2:21">
      <c r="E63" t="s">
        <v>15</v>
      </c>
      <c r="R63" t="s">
        <v>31</v>
      </c>
      <c r="U63" t="s">
        <v>33</v>
      </c>
    </row>
    <row r="64" spans="2:21">
      <c r="R64" s="100" t="s">
        <v>32</v>
      </c>
      <c r="S64" s="100"/>
      <c r="T64" s="100"/>
    </row>
    <row r="66" spans="1:23">
      <c r="A66" s="9" t="s">
        <v>17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 t="s">
        <v>34</v>
      </c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</row>
    <row r="67" spans="1:23">
      <c r="B67" t="s">
        <v>3</v>
      </c>
      <c r="L67" t="s">
        <v>27</v>
      </c>
      <c r="M67" t="s">
        <v>3</v>
      </c>
      <c r="N67" t="s">
        <v>28</v>
      </c>
      <c r="O67" t="s">
        <v>29</v>
      </c>
      <c r="P67" t="s">
        <v>30</v>
      </c>
    </row>
    <row r="68" spans="1:23">
      <c r="B68" s="11">
        <v>1.7976851851851848E-2</v>
      </c>
      <c r="E68" s="13" t="s">
        <v>4</v>
      </c>
      <c r="F68" s="14">
        <f>COUNT(B68:B82)</f>
        <v>15</v>
      </c>
      <c r="L68">
        <v>1</v>
      </c>
      <c r="M68" s="11">
        <v>1.5980324074074091E-2</v>
      </c>
      <c r="N68">
        <f>(L68-1)/$F$68</f>
        <v>0</v>
      </c>
      <c r="O68">
        <f>_xlfn.NORM.DIST(M68,$F$69,$F$70,1)</f>
        <v>1.8623662968796934E-2</v>
      </c>
      <c r="P68">
        <f>ABS(N68-O68)</f>
        <v>1.8623662968796934E-2</v>
      </c>
    </row>
    <row r="69" spans="1:23">
      <c r="B69" s="11">
        <v>3.6918402777777783E-2</v>
      </c>
      <c r="E69" s="15" t="s">
        <v>5</v>
      </c>
      <c r="F69" s="18">
        <f>AVERAGE(B68:B82)</f>
        <v>2.9992515432098767E-2</v>
      </c>
      <c r="L69">
        <v>2</v>
      </c>
      <c r="M69" s="11">
        <v>1.7976851851851848E-2</v>
      </c>
      <c r="N69">
        <f>(L69-1)/$F$68</f>
        <v>6.6666666666666666E-2</v>
      </c>
      <c r="O69">
        <f>_xlfn.NORM.DIST(M69,$F$69,$F$70,1)</f>
        <v>3.7030178368706257E-2</v>
      </c>
      <c r="P69">
        <f t="shared" ref="P69:P82" si="9">ABS(N69-O69)</f>
        <v>2.9636488297960409E-2</v>
      </c>
    </row>
    <row r="70" spans="1:23">
      <c r="B70" s="11">
        <v>3.1601273148148132E-2</v>
      </c>
      <c r="E70" s="16" t="s">
        <v>6</v>
      </c>
      <c r="F70" s="19">
        <f>_xlfn.STDEV.S(B68:B82)</f>
        <v>6.7267900661807777E-3</v>
      </c>
      <c r="L70">
        <v>3</v>
      </c>
      <c r="M70" s="11">
        <v>2.6369212962962969E-2</v>
      </c>
      <c r="N70">
        <f t="shared" ref="N70:N82" si="10">(L70-1)/$F$68</f>
        <v>0.13333333333333333</v>
      </c>
      <c r="O70">
        <f t="shared" ref="O70:O82" si="11">_xlfn.NORM.DIST(M70,$F$69,$F$70,1)</f>
        <v>0.29506844782121799</v>
      </c>
      <c r="P70">
        <f t="shared" si="9"/>
        <v>0.16173511448788466</v>
      </c>
    </row>
    <row r="71" spans="1:23">
      <c r="B71" s="11">
        <v>3.42546296296296E-2</v>
      </c>
      <c r="L71">
        <v>4</v>
      </c>
      <c r="M71" s="11">
        <v>2.6821759259259274E-2</v>
      </c>
      <c r="N71">
        <f t="shared" si="10"/>
        <v>0.2</v>
      </c>
      <c r="O71">
        <f t="shared" si="11"/>
        <v>0.31869096698044042</v>
      </c>
      <c r="P71">
        <f t="shared" si="9"/>
        <v>0.1186909669804404</v>
      </c>
    </row>
    <row r="72" spans="1:23">
      <c r="B72" s="11">
        <v>2.7007523148148152E-2</v>
      </c>
      <c r="E72" s="20" t="s">
        <v>14</v>
      </c>
      <c r="F72" s="21">
        <v>0.12127314814814816</v>
      </c>
      <c r="L72">
        <v>5</v>
      </c>
      <c r="M72" s="11">
        <v>2.7007523148148152E-2</v>
      </c>
      <c r="N72">
        <f t="shared" si="10"/>
        <v>0.26666666666666666</v>
      </c>
      <c r="O72">
        <f t="shared" si="11"/>
        <v>0.32861278910385783</v>
      </c>
      <c r="P72">
        <f t="shared" si="9"/>
        <v>6.1946122437191165E-2</v>
      </c>
    </row>
    <row r="73" spans="1:23">
      <c r="B73" s="11">
        <v>2.8437499999999998E-2</v>
      </c>
      <c r="L73">
        <v>6</v>
      </c>
      <c r="M73" s="11">
        <v>2.8437499999999998E-2</v>
      </c>
      <c r="N73">
        <f t="shared" si="10"/>
        <v>0.33333333333333331</v>
      </c>
      <c r="O73">
        <f t="shared" si="11"/>
        <v>0.40859232779381982</v>
      </c>
      <c r="P73">
        <f t="shared" si="9"/>
        <v>7.5258994460486506E-2</v>
      </c>
    </row>
    <row r="74" spans="1:23">
      <c r="B74" s="11">
        <v>2.6821759259259274E-2</v>
      </c>
      <c r="E74" t="s">
        <v>7</v>
      </c>
      <c r="L74">
        <v>7</v>
      </c>
      <c r="M74" s="11">
        <v>2.8652777777777742E-2</v>
      </c>
      <c r="N74">
        <f t="shared" si="10"/>
        <v>0.4</v>
      </c>
      <c r="O74">
        <f t="shared" si="11"/>
        <v>0.42106704130745931</v>
      </c>
      <c r="P74">
        <f t="shared" si="9"/>
        <v>2.1067041307459289E-2</v>
      </c>
    </row>
    <row r="75" spans="1:23">
      <c r="B75" s="11">
        <v>3.6544560185185204E-2</v>
      </c>
      <c r="E75" s="13" t="s">
        <v>8</v>
      </c>
      <c r="F75" s="22">
        <f>F69-F72</f>
        <v>-9.1280632716049387E-2</v>
      </c>
      <c r="L75">
        <v>8</v>
      </c>
      <c r="M75" s="11">
        <v>3.1417824074074077E-2</v>
      </c>
      <c r="N75">
        <f t="shared" si="10"/>
        <v>0.46666666666666667</v>
      </c>
      <c r="O75">
        <f t="shared" si="11"/>
        <v>0.58390178165389583</v>
      </c>
      <c r="P75">
        <f t="shared" si="9"/>
        <v>0.11723511498722916</v>
      </c>
    </row>
    <row r="76" spans="1:23">
      <c r="B76" s="11">
        <v>2.6369212962962969E-2</v>
      </c>
      <c r="E76" s="15" t="s">
        <v>9</v>
      </c>
      <c r="F76" s="18">
        <f>F70</f>
        <v>6.7267900661807777E-3</v>
      </c>
      <c r="L76">
        <v>9</v>
      </c>
      <c r="M76" s="11">
        <v>3.1601273148148132E-2</v>
      </c>
      <c r="N76">
        <f t="shared" si="10"/>
        <v>0.53333333333333333</v>
      </c>
      <c r="O76">
        <f t="shared" si="11"/>
        <v>0.59450800780014934</v>
      </c>
      <c r="P76">
        <f t="shared" si="9"/>
        <v>6.1174674466816015E-2</v>
      </c>
    </row>
    <row r="77" spans="1:23">
      <c r="B77" s="11">
        <v>2.8652777777777742E-2</v>
      </c>
      <c r="E77" s="16" t="s">
        <v>10</v>
      </c>
      <c r="F77" s="17">
        <f>SQRT(F68)*(F75/F76)</f>
        <v>-52.555285189872961</v>
      </c>
      <c r="L77">
        <v>10</v>
      </c>
      <c r="M77" s="11">
        <v>3.2984953703703718E-2</v>
      </c>
      <c r="N77">
        <f t="shared" si="10"/>
        <v>0.6</v>
      </c>
      <c r="O77">
        <f t="shared" si="11"/>
        <v>0.67178730210545679</v>
      </c>
      <c r="P77">
        <f t="shared" si="9"/>
        <v>7.1787302105456807E-2</v>
      </c>
    </row>
    <row r="78" spans="1:23">
      <c r="B78" s="11">
        <v>3.2984953703703718E-2</v>
      </c>
      <c r="L78">
        <v>11</v>
      </c>
      <c r="M78" s="11">
        <v>3.4120370370370391E-2</v>
      </c>
      <c r="N78">
        <f t="shared" si="10"/>
        <v>0.66666666666666663</v>
      </c>
      <c r="O78">
        <f t="shared" si="11"/>
        <v>0.73027472765804591</v>
      </c>
      <c r="P78">
        <f t="shared" si="9"/>
        <v>6.3608060991379278E-2</v>
      </c>
    </row>
    <row r="79" spans="1:23">
      <c r="B79" s="11">
        <v>3.1417824074074077E-2</v>
      </c>
      <c r="E79" t="s">
        <v>11</v>
      </c>
      <c r="F79">
        <f>F68-1</f>
        <v>14</v>
      </c>
      <c r="L79">
        <v>12</v>
      </c>
      <c r="M79" s="11">
        <v>3.42546296296296E-2</v>
      </c>
      <c r="N79">
        <f t="shared" si="10"/>
        <v>0.73333333333333328</v>
      </c>
      <c r="O79">
        <f t="shared" si="11"/>
        <v>0.73683002056295355</v>
      </c>
      <c r="P79">
        <f t="shared" si="9"/>
        <v>3.4966872296202656E-3</v>
      </c>
    </row>
    <row r="80" spans="1:23">
      <c r="B80" s="11">
        <v>1.5980324074074091E-2</v>
      </c>
      <c r="L80">
        <v>13</v>
      </c>
      <c r="M80" s="11">
        <v>3.6544560185185204E-2</v>
      </c>
      <c r="N80">
        <f t="shared" si="10"/>
        <v>0.8</v>
      </c>
      <c r="O80">
        <f t="shared" si="11"/>
        <v>0.83497731160706579</v>
      </c>
      <c r="P80">
        <f t="shared" si="9"/>
        <v>3.4977311607065742E-2</v>
      </c>
    </row>
    <row r="81" spans="1:23">
      <c r="B81" s="11">
        <v>3.4120370370370391E-2</v>
      </c>
      <c r="E81" s="12" t="s">
        <v>12</v>
      </c>
      <c r="F81" s="12">
        <f>_xlfn.T.DIST.2T(ABS(F77),F79)</f>
        <v>1.7417435979799E-17</v>
      </c>
      <c r="H81" s="8" t="s">
        <v>18</v>
      </c>
      <c r="I81" s="8"/>
      <c r="J81" s="8"/>
      <c r="L81">
        <v>14</v>
      </c>
      <c r="M81" s="11">
        <v>3.6918402777777783E-2</v>
      </c>
      <c r="N81">
        <f t="shared" si="10"/>
        <v>0.8666666666666667</v>
      </c>
      <c r="O81">
        <f t="shared" si="11"/>
        <v>0.84840054410316945</v>
      </c>
      <c r="P81">
        <f t="shared" si="9"/>
        <v>1.8266122563497245E-2</v>
      </c>
      <c r="R81" s="101" t="s">
        <v>35</v>
      </c>
      <c r="S81" s="101"/>
      <c r="T81" s="101"/>
      <c r="U81" s="12">
        <f>MAX(P68:P82)</f>
        <v>0.16173511448788466</v>
      </c>
    </row>
    <row r="82" spans="1:23" ht="18">
      <c r="B82" s="11">
        <v>4.0799768518518492E-2</v>
      </c>
      <c r="H82" t="s">
        <v>21</v>
      </c>
      <c r="L82">
        <v>15</v>
      </c>
      <c r="M82" s="11">
        <v>4.0799768518518492E-2</v>
      </c>
      <c r="N82">
        <f t="shared" si="10"/>
        <v>0.93333333333333335</v>
      </c>
      <c r="O82">
        <f t="shared" si="11"/>
        <v>0.94592880092046028</v>
      </c>
      <c r="P82">
        <f t="shared" si="9"/>
        <v>1.2595467587126929E-2</v>
      </c>
      <c r="U82" t="s">
        <v>0</v>
      </c>
    </row>
    <row r="83" spans="1:23" ht="18">
      <c r="E83" s="12" t="s">
        <v>13</v>
      </c>
      <c r="F83" s="12">
        <f>_xlfn.T.INV.2T(0.05,F79)</f>
        <v>2.1447866879178044</v>
      </c>
      <c r="H83" t="s">
        <v>22</v>
      </c>
      <c r="R83" s="101" t="s">
        <v>37</v>
      </c>
      <c r="S83" s="101"/>
      <c r="T83" s="101"/>
      <c r="U83" s="12">
        <v>0.33760000000000001</v>
      </c>
    </row>
    <row r="84" spans="1:23">
      <c r="E84" t="s">
        <v>15</v>
      </c>
      <c r="R84" t="s">
        <v>31</v>
      </c>
      <c r="U84" t="s">
        <v>33</v>
      </c>
    </row>
    <row r="85" spans="1:23">
      <c r="R85" s="100" t="s">
        <v>32</v>
      </c>
      <c r="S85" s="100"/>
      <c r="T85" s="100"/>
    </row>
    <row r="86" spans="1:23" ht="15.75" thickBot="1"/>
    <row r="87" spans="1:23">
      <c r="A87" s="10" t="s">
        <v>25</v>
      </c>
      <c r="B87" s="9"/>
      <c r="C87" s="9"/>
      <c r="D87" s="9"/>
      <c r="E87" s="9" t="s">
        <v>26</v>
      </c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</row>
    <row r="88" spans="1:23">
      <c r="A88" s="9" t="s">
        <v>2</v>
      </c>
      <c r="B88" s="9"/>
      <c r="C88" s="9"/>
      <c r="D88" s="9"/>
      <c r="E88" s="9"/>
      <c r="F88" s="9"/>
      <c r="G88" s="9"/>
      <c r="H88" s="9"/>
      <c r="I88" s="9"/>
      <c r="J88" s="9"/>
      <c r="K88" s="9"/>
      <c r="L88" s="9" t="s">
        <v>34</v>
      </c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</row>
    <row r="89" spans="1:23">
      <c r="B89" t="s">
        <v>3</v>
      </c>
      <c r="L89" t="s">
        <v>27</v>
      </c>
      <c r="M89" t="s">
        <v>3</v>
      </c>
      <c r="N89" t="s">
        <v>28</v>
      </c>
      <c r="O89" t="s">
        <v>29</v>
      </c>
      <c r="P89" t="s">
        <v>30</v>
      </c>
    </row>
    <row r="90" spans="1:23">
      <c r="B90" s="11">
        <f>B4+B47</f>
        <v>5.2561921296296318E-2</v>
      </c>
      <c r="E90" s="13" t="s">
        <v>4</v>
      </c>
      <c r="F90" s="14">
        <f>COUNT(B90:B101)</f>
        <v>12</v>
      </c>
      <c r="L90">
        <v>1</v>
      </c>
      <c r="M90" s="11">
        <f t="shared" ref="M90:M101" si="12">M4+M47</f>
        <v>4.4213541666666661E-2</v>
      </c>
      <c r="N90">
        <f>(L90-1)/$F$90</f>
        <v>0</v>
      </c>
      <c r="O90">
        <f>_xlfn.NORM.DIST(M90,$F$91,$F$92,1)</f>
        <v>3.0190453615265202E-2</v>
      </c>
      <c r="P90">
        <f>ABS(N90-O90)</f>
        <v>3.0190453615265202E-2</v>
      </c>
    </row>
    <row r="91" spans="1:23">
      <c r="B91" s="11">
        <f t="shared" ref="B91:B101" si="13">B5+B48</f>
        <v>6.6547453703703713E-2</v>
      </c>
      <c r="E91" s="15" t="s">
        <v>5</v>
      </c>
      <c r="F91" s="18">
        <f>AVERAGE(B90:B101)</f>
        <v>7.5632812500000007E-2</v>
      </c>
      <c r="L91">
        <v>2</v>
      </c>
      <c r="M91" s="11">
        <f t="shared" si="12"/>
        <v>5.5405092592592617E-2</v>
      </c>
      <c r="N91">
        <f>(L91-1)/$F$90</f>
        <v>8.3333333333333329E-2</v>
      </c>
      <c r="O91">
        <f>_xlfn.NORM.DIST(M91,$F$91,$F$92,1)</f>
        <v>0.11332043236719065</v>
      </c>
      <c r="P91">
        <f t="shared" ref="P91:P101" si="14">ABS(N91-O91)</f>
        <v>2.9987099033857323E-2</v>
      </c>
    </row>
    <row r="92" spans="1:23">
      <c r="B92" s="11">
        <f t="shared" si="13"/>
        <v>6.1851273148148145E-2</v>
      </c>
      <c r="E92" s="16" t="s">
        <v>6</v>
      </c>
      <c r="F92" s="19">
        <f>_xlfn.STDEV.S(B90:B101)</f>
        <v>1.673015937081539E-2</v>
      </c>
      <c r="L92">
        <v>3</v>
      </c>
      <c r="M92" s="11">
        <f t="shared" si="12"/>
        <v>6.1851273148148145E-2</v>
      </c>
      <c r="N92">
        <f t="shared" ref="N92:N101" si="15">(L92-1)/$F$90</f>
        <v>0.16666666666666666</v>
      </c>
      <c r="O92">
        <f t="shared" ref="O92:O101" si="16">_xlfn.NORM.DIST(M92,$F$91,$F$92,1)</f>
        <v>0.20503961284936675</v>
      </c>
      <c r="P92">
        <f t="shared" si="14"/>
        <v>3.8372946182700096E-2</v>
      </c>
    </row>
    <row r="93" spans="1:23">
      <c r="B93" s="11">
        <f t="shared" si="13"/>
        <v>7.2584490740740776E-2</v>
      </c>
      <c r="L93">
        <v>4</v>
      </c>
      <c r="M93" s="11">
        <f t="shared" si="12"/>
        <v>6.3534143518518549E-2</v>
      </c>
      <c r="N93">
        <f t="shared" si="15"/>
        <v>0.25</v>
      </c>
      <c r="O93">
        <f t="shared" si="16"/>
        <v>0.23478919927542366</v>
      </c>
      <c r="P93">
        <f t="shared" si="14"/>
        <v>1.521080072457634E-2</v>
      </c>
    </row>
    <row r="94" spans="1:23">
      <c r="B94" s="11">
        <f t="shared" si="13"/>
        <v>7.1567129629629633E-2</v>
      </c>
      <c r="E94" s="20" t="s">
        <v>14</v>
      </c>
      <c r="F94" s="21">
        <f>F8+F51</f>
        <v>0.10258101851851853</v>
      </c>
      <c r="L94">
        <v>5</v>
      </c>
      <c r="M94" s="11">
        <f t="shared" si="12"/>
        <v>6.7341435185185178E-2</v>
      </c>
      <c r="N94">
        <f t="shared" si="15"/>
        <v>0.33333333333333331</v>
      </c>
      <c r="O94">
        <f t="shared" si="16"/>
        <v>0.31009021752352994</v>
      </c>
      <c r="P94">
        <f t="shared" si="14"/>
        <v>2.3243115809803372E-2</v>
      </c>
    </row>
    <row r="95" spans="1:23">
      <c r="B95" s="11">
        <f t="shared" si="13"/>
        <v>7.9769675925925917E-2</v>
      </c>
      <c r="L95">
        <v>6</v>
      </c>
      <c r="M95" s="11">
        <f t="shared" si="12"/>
        <v>7.3590856481481504E-2</v>
      </c>
      <c r="N95">
        <f t="shared" si="15"/>
        <v>0.41666666666666669</v>
      </c>
      <c r="O95">
        <f t="shared" si="16"/>
        <v>0.45142876163427592</v>
      </c>
      <c r="P95">
        <f t="shared" si="14"/>
        <v>3.4762094967609236E-2</v>
      </c>
    </row>
    <row r="96" spans="1:23">
      <c r="B96" s="11">
        <f t="shared" si="13"/>
        <v>7.4111689814814835E-2</v>
      </c>
      <c r="E96" t="s">
        <v>7</v>
      </c>
      <c r="L96">
        <v>7</v>
      </c>
      <c r="M96" s="11">
        <f t="shared" si="12"/>
        <v>7.4379629629629643E-2</v>
      </c>
      <c r="N96">
        <f t="shared" si="15"/>
        <v>0.5</v>
      </c>
      <c r="O96">
        <f t="shared" si="16"/>
        <v>0.47014490464448844</v>
      </c>
      <c r="P96">
        <f t="shared" si="14"/>
        <v>2.9855095355511563E-2</v>
      </c>
    </row>
    <row r="97" spans="1:23">
      <c r="B97" s="11">
        <f t="shared" si="13"/>
        <v>6.3032986111111106E-2</v>
      </c>
      <c r="E97" s="13" t="s">
        <v>8</v>
      </c>
      <c r="F97" s="22">
        <f>F91-F94</f>
        <v>-2.6948206018518522E-2</v>
      </c>
      <c r="L97">
        <v>8</v>
      </c>
      <c r="M97" s="11">
        <f t="shared" si="12"/>
        <v>8.0431712962963003E-2</v>
      </c>
      <c r="N97">
        <f t="shared" si="15"/>
        <v>0.58333333333333337</v>
      </c>
      <c r="O97">
        <f t="shared" si="16"/>
        <v>0.61288307629346372</v>
      </c>
      <c r="P97">
        <f t="shared" si="14"/>
        <v>2.9549742960130354E-2</v>
      </c>
    </row>
    <row r="98" spans="1:23">
      <c r="B98" s="11">
        <f t="shared" si="13"/>
        <v>7.3275462962962987E-2</v>
      </c>
      <c r="E98" s="15" t="s">
        <v>9</v>
      </c>
      <c r="F98" s="18">
        <f>F92</f>
        <v>1.673015937081539E-2</v>
      </c>
      <c r="L98">
        <v>9</v>
      </c>
      <c r="M98" s="11">
        <f t="shared" si="12"/>
        <v>8.3936342592592583E-2</v>
      </c>
      <c r="N98">
        <f t="shared" si="15"/>
        <v>0.66666666666666663</v>
      </c>
      <c r="O98">
        <f t="shared" si="16"/>
        <v>0.69016603781564179</v>
      </c>
      <c r="P98">
        <f t="shared" si="14"/>
        <v>2.3499371148975157E-2</v>
      </c>
    </row>
    <row r="99" spans="1:23">
      <c r="B99" s="11">
        <f t="shared" si="13"/>
        <v>7.7017361111111113E-2</v>
      </c>
      <c r="E99" s="16" t="s">
        <v>10</v>
      </c>
      <c r="F99" s="17">
        <f>SQRT(F90)*(F97/F98)</f>
        <v>-5.5798227574962569</v>
      </c>
      <c r="L99">
        <v>10</v>
      </c>
      <c r="M99" s="11">
        <f t="shared" si="12"/>
        <v>8.7635416666666674E-2</v>
      </c>
      <c r="N99">
        <f t="shared" si="15"/>
        <v>0.75</v>
      </c>
      <c r="O99">
        <f t="shared" si="16"/>
        <v>0.76344349000543676</v>
      </c>
      <c r="P99">
        <f t="shared" si="14"/>
        <v>1.3443490005436765E-2</v>
      </c>
    </row>
    <row r="100" spans="1:23">
      <c r="B100" s="11">
        <f t="shared" si="13"/>
        <v>0.10498148148148151</v>
      </c>
      <c r="L100">
        <v>11</v>
      </c>
      <c r="M100" s="11">
        <f t="shared" si="12"/>
        <v>9.757291666666662E-2</v>
      </c>
      <c r="N100">
        <f t="shared" si="15"/>
        <v>0.83333333333333337</v>
      </c>
      <c r="O100">
        <f t="shared" si="16"/>
        <v>0.90514041812974355</v>
      </c>
      <c r="P100">
        <f t="shared" si="14"/>
        <v>7.1807084796410181E-2</v>
      </c>
    </row>
    <row r="101" spans="1:23">
      <c r="B101" s="11">
        <f t="shared" si="13"/>
        <v>0.11029282407407402</v>
      </c>
      <c r="E101" t="s">
        <v>11</v>
      </c>
      <c r="F101">
        <f>F90-1</f>
        <v>11</v>
      </c>
      <c r="L101">
        <v>12</v>
      </c>
      <c r="M101" s="11">
        <f t="shared" si="12"/>
        <v>0.11770138888888891</v>
      </c>
      <c r="N101">
        <f t="shared" si="15"/>
        <v>0.91666666666666663</v>
      </c>
      <c r="O101">
        <f t="shared" si="16"/>
        <v>0.99404053157953287</v>
      </c>
      <c r="P101">
        <f t="shared" si="14"/>
        <v>7.7373864912866241E-2</v>
      </c>
    </row>
    <row r="102" spans="1:23">
      <c r="B102" s="3"/>
      <c r="L102" s="2"/>
      <c r="M102" s="23"/>
      <c r="N102" s="2"/>
      <c r="O102" s="2"/>
      <c r="P102" s="2"/>
      <c r="Q102" s="2"/>
    </row>
    <row r="103" spans="1:23">
      <c r="E103" s="12" t="s">
        <v>12</v>
      </c>
      <c r="F103" s="12">
        <f>_xlfn.T.DIST.2T(ABS(F99),F101)</f>
        <v>1.6521606443593799E-4</v>
      </c>
      <c r="H103" s="8" t="s">
        <v>18</v>
      </c>
      <c r="I103" s="8"/>
      <c r="J103" s="8"/>
      <c r="L103" s="2"/>
      <c r="M103" s="23"/>
      <c r="N103" s="2"/>
      <c r="O103" s="2"/>
      <c r="P103" s="2"/>
      <c r="Q103" s="2"/>
      <c r="R103" s="101" t="s">
        <v>35</v>
      </c>
      <c r="S103" s="101"/>
      <c r="T103" s="101"/>
      <c r="U103" s="12">
        <f>MAX(P90:P101)</f>
        <v>7.7373864912866241E-2</v>
      </c>
    </row>
    <row r="104" spans="1:23" ht="18">
      <c r="H104" t="s">
        <v>21</v>
      </c>
      <c r="L104" s="2"/>
      <c r="M104" s="23"/>
      <c r="N104" s="2"/>
      <c r="O104" s="2"/>
      <c r="P104" s="2"/>
      <c r="Q104" s="2"/>
      <c r="U104" t="s">
        <v>0</v>
      </c>
    </row>
    <row r="105" spans="1:23" ht="18">
      <c r="E105" s="12" t="s">
        <v>13</v>
      </c>
      <c r="F105" s="12">
        <f>_xlfn.T.INV.2T(0.05,F101)</f>
        <v>2.2009851600916384</v>
      </c>
      <c r="H105" t="s">
        <v>22</v>
      </c>
      <c r="R105" s="101" t="s">
        <v>37</v>
      </c>
      <c r="S105" s="101"/>
      <c r="T105" s="101"/>
      <c r="U105" s="12">
        <v>0.37540000000000001</v>
      </c>
    </row>
    <row r="106" spans="1:23">
      <c r="E106" t="s">
        <v>15</v>
      </c>
      <c r="R106" t="s">
        <v>31</v>
      </c>
      <c r="U106" t="s">
        <v>33</v>
      </c>
    </row>
    <row r="107" spans="1:23">
      <c r="R107" s="100" t="s">
        <v>32</v>
      </c>
      <c r="S107" s="100"/>
      <c r="T107" s="100"/>
    </row>
    <row r="109" spans="1:23">
      <c r="A109" s="9" t="s">
        <v>17</v>
      </c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 t="s">
        <v>34</v>
      </c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</row>
    <row r="110" spans="1:23">
      <c r="B110" t="s">
        <v>3</v>
      </c>
      <c r="L110" t="s">
        <v>27</v>
      </c>
      <c r="M110" t="s">
        <v>3</v>
      </c>
      <c r="N110" t="s">
        <v>28</v>
      </c>
      <c r="O110" t="s">
        <v>29</v>
      </c>
      <c r="P110" t="s">
        <v>30</v>
      </c>
    </row>
    <row r="111" spans="1:23">
      <c r="B111" s="11">
        <f>B25+B68</f>
        <v>3.4770833333333334E-2</v>
      </c>
      <c r="E111" s="13" t="s">
        <v>4</v>
      </c>
      <c r="F111" s="14">
        <f>COUNT(B111:B125)</f>
        <v>15</v>
      </c>
      <c r="L111">
        <v>1</v>
      </c>
      <c r="M111" s="11">
        <f t="shared" ref="M111:M125" si="17">M25+M68</f>
        <v>3.2774305555555577E-2</v>
      </c>
      <c r="N111">
        <f>(L111-1)/$F$111</f>
        <v>0</v>
      </c>
      <c r="O111">
        <f>_xlfn.NORM.DIST(M111,$F$112,$F$113,1)</f>
        <v>6.0397229331174751E-2</v>
      </c>
      <c r="P111">
        <f>ABS(N111-O111)</f>
        <v>6.0397229331174751E-2</v>
      </c>
    </row>
    <row r="112" spans="1:23">
      <c r="B112" s="11">
        <f t="shared" ref="B112:B125" si="18">B26+B69</f>
        <v>5.4557291666666674E-2</v>
      </c>
      <c r="E112" s="15" t="s">
        <v>5</v>
      </c>
      <c r="F112" s="18">
        <f>AVERAGE(B111:B125)</f>
        <v>6.2076620370370358E-2</v>
      </c>
      <c r="L112">
        <v>2</v>
      </c>
      <c r="M112" s="11">
        <f t="shared" si="17"/>
        <v>3.5615740740740739E-2</v>
      </c>
      <c r="N112">
        <f>(L112-1)/$F$111</f>
        <v>6.6666666666666666E-2</v>
      </c>
      <c r="O112">
        <f>_xlfn.NORM.DIST(M112,$F$112,$F$113,1)</f>
        <v>8.0606399757854025E-2</v>
      </c>
      <c r="P112">
        <f t="shared" ref="P112:P125" si="19">ABS(N112-O112)</f>
        <v>1.3939733091187359E-2</v>
      </c>
    </row>
    <row r="113" spans="2:21">
      <c r="B113" s="11">
        <f t="shared" si="18"/>
        <v>5.0964699074074055E-2</v>
      </c>
      <c r="E113" s="16" t="s">
        <v>6</v>
      </c>
      <c r="F113" s="19">
        <f>_xlfn.STDEV.S(B111:B125)</f>
        <v>1.8887080078141844E-2</v>
      </c>
      <c r="L113">
        <v>3</v>
      </c>
      <c r="M113" s="11">
        <f t="shared" si="17"/>
        <v>4.5732638888888899E-2</v>
      </c>
      <c r="N113">
        <f t="shared" ref="N113:N125" si="20">(L113-1)/$F$111</f>
        <v>0.13333333333333333</v>
      </c>
      <c r="O113">
        <f t="shared" ref="O113:O125" si="21">_xlfn.NORM.DIST(M113,$F$112,$F$113,1)</f>
        <v>0.19342267878980096</v>
      </c>
      <c r="P113">
        <f t="shared" si="19"/>
        <v>6.008934545646763E-2</v>
      </c>
    </row>
    <row r="114" spans="2:21">
      <c r="B114" s="11">
        <f t="shared" si="18"/>
        <v>5.5203703703703672E-2</v>
      </c>
      <c r="L114">
        <v>4</v>
      </c>
      <c r="M114" s="11">
        <f t="shared" si="17"/>
        <v>4.7770833333333346E-2</v>
      </c>
      <c r="N114">
        <f t="shared" si="20"/>
        <v>0.2</v>
      </c>
      <c r="O114">
        <f t="shared" si="21"/>
        <v>0.22439382988007936</v>
      </c>
      <c r="P114">
        <f t="shared" si="19"/>
        <v>2.4393829880079348E-2</v>
      </c>
    </row>
    <row r="115" spans="2:21">
      <c r="B115" s="11">
        <f t="shared" si="18"/>
        <v>4.8662615740740739E-2</v>
      </c>
      <c r="E115" s="20" t="s">
        <v>14</v>
      </c>
      <c r="F115" s="21">
        <f>F29+F72</f>
        <v>0.14332175925925927</v>
      </c>
      <c r="L115">
        <v>5</v>
      </c>
      <c r="M115" s="11">
        <f t="shared" si="17"/>
        <v>4.8662615740740739E-2</v>
      </c>
      <c r="N115">
        <f t="shared" si="20"/>
        <v>0.26666666666666666</v>
      </c>
      <c r="O115">
        <f t="shared" si="21"/>
        <v>0.23878348892827572</v>
      </c>
      <c r="P115">
        <f t="shared" si="19"/>
        <v>2.7883177738390941E-2</v>
      </c>
    </row>
    <row r="116" spans="2:21">
      <c r="B116" s="11">
        <f t="shared" si="18"/>
        <v>5.0347222222222224E-2</v>
      </c>
      <c r="L116">
        <v>6</v>
      </c>
      <c r="M116" s="11">
        <f t="shared" si="17"/>
        <v>5.0347222222222224E-2</v>
      </c>
      <c r="N116">
        <f t="shared" si="20"/>
        <v>0.33333333333333331</v>
      </c>
      <c r="O116">
        <f t="shared" si="21"/>
        <v>0.26729072945274668</v>
      </c>
      <c r="P116">
        <f t="shared" si="19"/>
        <v>6.6042603880586637E-2</v>
      </c>
    </row>
    <row r="117" spans="2:21">
      <c r="B117" s="11">
        <f t="shared" si="18"/>
        <v>5.2863425925925939E-2</v>
      </c>
      <c r="E117" t="s">
        <v>7</v>
      </c>
      <c r="L117">
        <v>7</v>
      </c>
      <c r="M117" s="11">
        <f t="shared" si="17"/>
        <v>5.4694444444444407E-2</v>
      </c>
      <c r="N117">
        <f t="shared" si="20"/>
        <v>0.4</v>
      </c>
      <c r="O117">
        <f t="shared" si="21"/>
        <v>0.34795091273232193</v>
      </c>
      <c r="P117">
        <f t="shared" si="19"/>
        <v>5.2049087267678096E-2</v>
      </c>
    </row>
    <row r="118" spans="2:21">
      <c r="B118" s="11">
        <f t="shared" si="18"/>
        <v>6.2771412037037053E-2</v>
      </c>
      <c r="E118" s="13" t="s">
        <v>8</v>
      </c>
      <c r="F118" s="22">
        <f>F112-F115</f>
        <v>-8.1245138888888915E-2</v>
      </c>
      <c r="L118">
        <v>8</v>
      </c>
      <c r="M118" s="11">
        <f t="shared" si="17"/>
        <v>5.7644675925925926E-2</v>
      </c>
      <c r="N118">
        <f t="shared" si="20"/>
        <v>0.46666666666666667</v>
      </c>
      <c r="O118">
        <f t="shared" si="21"/>
        <v>0.40723832711788233</v>
      </c>
      <c r="P118">
        <f t="shared" si="19"/>
        <v>5.9428339548784348E-2</v>
      </c>
    </row>
    <row r="119" spans="2:21">
      <c r="B119" s="11">
        <f t="shared" si="18"/>
        <v>5.344097222222223E-2</v>
      </c>
      <c r="E119" s="15" t="s">
        <v>9</v>
      </c>
      <c r="F119" s="18">
        <f>F113</f>
        <v>1.8887080078141844E-2</v>
      </c>
      <c r="L119">
        <v>9</v>
      </c>
      <c r="M119" s="11">
        <f t="shared" si="17"/>
        <v>5.8673032407407386E-2</v>
      </c>
      <c r="N119">
        <f t="shared" si="20"/>
        <v>0.53333333333333333</v>
      </c>
      <c r="O119">
        <f t="shared" si="21"/>
        <v>0.42849495006080301</v>
      </c>
      <c r="P119">
        <f t="shared" si="19"/>
        <v>0.10483838327253031</v>
      </c>
    </row>
    <row r="120" spans="2:21">
      <c r="B120" s="11">
        <f t="shared" si="18"/>
        <v>5.816666666666663E-2</v>
      </c>
      <c r="E120" s="16" t="s">
        <v>10</v>
      </c>
      <c r="F120" s="17">
        <f>SQRT(F111)*(F118/F119)</f>
        <v>-16.660122611601299</v>
      </c>
      <c r="L120">
        <v>10</v>
      </c>
      <c r="M120" s="11">
        <f t="shared" si="17"/>
        <v>6.2498842592592613E-2</v>
      </c>
      <c r="N120">
        <f t="shared" si="20"/>
        <v>0.6</v>
      </c>
      <c r="O120">
        <f t="shared" si="21"/>
        <v>0.50891764458526723</v>
      </c>
      <c r="P120">
        <f t="shared" si="19"/>
        <v>9.1082355414732752E-2</v>
      </c>
    </row>
    <row r="121" spans="2:21">
      <c r="B121" s="11">
        <f t="shared" si="18"/>
        <v>7.2568287037037049E-2</v>
      </c>
      <c r="L121">
        <v>11</v>
      </c>
      <c r="M121" s="11">
        <f t="shared" si="17"/>
        <v>7.3703703703703716E-2</v>
      </c>
      <c r="N121">
        <f t="shared" si="20"/>
        <v>0.66666666666666663</v>
      </c>
      <c r="O121">
        <f t="shared" si="21"/>
        <v>0.73092416437281282</v>
      </c>
      <c r="P121">
        <f t="shared" si="19"/>
        <v>6.4257497706146194E-2</v>
      </c>
    </row>
    <row r="122" spans="2:21">
      <c r="B122" s="11">
        <f t="shared" si="18"/>
        <v>7.1267361111111122E-2</v>
      </c>
      <c r="E122" t="s">
        <v>11</v>
      </c>
      <c r="F122">
        <f>F111-1</f>
        <v>14</v>
      </c>
      <c r="L122">
        <v>12</v>
      </c>
      <c r="M122" s="11">
        <f t="shared" si="17"/>
        <v>7.4104166666666638E-2</v>
      </c>
      <c r="N122">
        <f t="shared" si="20"/>
        <v>0.73333333333333328</v>
      </c>
      <c r="O122">
        <f t="shared" si="21"/>
        <v>0.73787681228941482</v>
      </c>
      <c r="P122">
        <f t="shared" si="19"/>
        <v>4.543478956081537E-3</v>
      </c>
    </row>
    <row r="123" spans="2:21">
      <c r="B123" s="11">
        <f t="shared" si="18"/>
        <v>6.4140046296296313E-2</v>
      </c>
      <c r="L123">
        <v>13</v>
      </c>
      <c r="M123" s="11">
        <f t="shared" si="17"/>
        <v>8.4704282407407433E-2</v>
      </c>
      <c r="N123">
        <f t="shared" si="20"/>
        <v>0.8</v>
      </c>
      <c r="O123">
        <f t="shared" si="21"/>
        <v>0.88455118002589617</v>
      </c>
      <c r="P123">
        <f t="shared" si="19"/>
        <v>8.4551180025896122E-2</v>
      </c>
    </row>
    <row r="124" spans="2:21">
      <c r="B124" s="11">
        <f t="shared" si="18"/>
        <v>8.7592592592592611E-2</v>
      </c>
      <c r="E124" s="12" t="s">
        <v>12</v>
      </c>
      <c r="F124" s="12">
        <f>_xlfn.T.DIST.2T(ABS(F120),F122)</f>
        <v>1.2596705011056481E-10</v>
      </c>
      <c r="H124" s="8" t="s">
        <v>18</v>
      </c>
      <c r="I124" s="8"/>
      <c r="J124" s="8"/>
      <c r="L124">
        <v>14</v>
      </c>
      <c r="M124" s="11">
        <f t="shared" si="17"/>
        <v>9.0390625000000002E-2</v>
      </c>
      <c r="N124">
        <f t="shared" si="20"/>
        <v>0.8666666666666667</v>
      </c>
      <c r="O124">
        <f t="shared" si="21"/>
        <v>0.93307878331850147</v>
      </c>
      <c r="P124">
        <f t="shared" si="19"/>
        <v>6.6412116651834774E-2</v>
      </c>
      <c r="R124" s="101" t="s">
        <v>35</v>
      </c>
      <c r="S124" s="101"/>
      <c r="T124" s="101"/>
      <c r="U124" s="12">
        <f>MAX(P111:P125)</f>
        <v>0.10483838327253031</v>
      </c>
    </row>
    <row r="125" spans="2:21" ht="18">
      <c r="B125" s="11">
        <f t="shared" si="18"/>
        <v>0.1138321759259259</v>
      </c>
      <c r="H125" t="s">
        <v>21</v>
      </c>
      <c r="L125">
        <v>15</v>
      </c>
      <c r="M125" s="11">
        <f t="shared" si="17"/>
        <v>0.1138321759259259</v>
      </c>
      <c r="N125">
        <f t="shared" si="20"/>
        <v>0.93333333333333335</v>
      </c>
      <c r="O125">
        <f t="shared" si="21"/>
        <v>0.99693049254265076</v>
      </c>
      <c r="P125">
        <f t="shared" si="19"/>
        <v>6.3597159209317411E-2</v>
      </c>
      <c r="U125" t="s">
        <v>0</v>
      </c>
    </row>
    <row r="126" spans="2:21" ht="18">
      <c r="E126" s="12" t="s">
        <v>13</v>
      </c>
      <c r="F126" s="12">
        <f>_xlfn.T.INV.2T(0.05,F122)</f>
        <v>2.1447866879178044</v>
      </c>
      <c r="H126" t="s">
        <v>22</v>
      </c>
      <c r="R126" s="101" t="s">
        <v>37</v>
      </c>
      <c r="S126" s="101"/>
      <c r="T126" s="101"/>
      <c r="U126" s="12">
        <v>0.33760000000000001</v>
      </c>
    </row>
    <row r="127" spans="2:21">
      <c r="E127" t="s">
        <v>15</v>
      </c>
      <c r="R127" t="s">
        <v>31</v>
      </c>
      <c r="U127" t="s">
        <v>33</v>
      </c>
    </row>
    <row r="128" spans="2:21">
      <c r="R128" s="100" t="s">
        <v>32</v>
      </c>
      <c r="S128" s="100"/>
      <c r="T128" s="100"/>
    </row>
    <row r="129" spans="1:23" ht="15.75" thickBot="1"/>
    <row r="130" spans="1:23">
      <c r="A130" s="27" t="s">
        <v>38</v>
      </c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</row>
    <row r="131" spans="1:23">
      <c r="A131" s="9" t="s">
        <v>2</v>
      </c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 t="s">
        <v>34</v>
      </c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</row>
    <row r="132" spans="1:23">
      <c r="B132" t="s">
        <v>3</v>
      </c>
      <c r="L132" t="s">
        <v>27</v>
      </c>
      <c r="M132" t="s">
        <v>3</v>
      </c>
      <c r="N132" t="s">
        <v>28</v>
      </c>
      <c r="O132" t="s">
        <v>29</v>
      </c>
      <c r="P132" t="s">
        <v>30</v>
      </c>
    </row>
    <row r="133" spans="1:23">
      <c r="B133">
        <v>0.81111111111111112</v>
      </c>
      <c r="E133" s="13" t="s">
        <v>4</v>
      </c>
      <c r="F133" s="14">
        <f>COUNT(B133:B144)</f>
        <v>12</v>
      </c>
      <c r="L133">
        <v>1</v>
      </c>
      <c r="M133">
        <v>0.75291005291005297</v>
      </c>
      <c r="N133">
        <f>(L133-1)/$F$133</f>
        <v>0</v>
      </c>
      <c r="O133">
        <f>_xlfn.NORM.DIST(M133,$F$134,$F$135,1)</f>
        <v>4.1504826106822566E-2</v>
      </c>
      <c r="P133">
        <f t="shared" ref="P133:P144" si="22">ABS(N133-O133)</f>
        <v>4.1504826106822566E-2</v>
      </c>
    </row>
    <row r="134" spans="1:23">
      <c r="B134">
        <v>0.8301587301587301</v>
      </c>
      <c r="E134" s="15" t="s">
        <v>5</v>
      </c>
      <c r="F134" s="33">
        <f>AVERAGE(B133:B144)</f>
        <v>0.84484126984126984</v>
      </c>
      <c r="L134">
        <v>2</v>
      </c>
      <c r="M134">
        <v>0.7756613756613755</v>
      </c>
      <c r="N134">
        <f t="shared" ref="N134:N144" si="23">(L134-1)/$F$133</f>
        <v>8.3333333333333329E-2</v>
      </c>
      <c r="O134">
        <f t="shared" ref="O134:O144" si="24">_xlfn.NORM.DIST(M134,$F$134,$F$135,1)</f>
        <v>9.6035327742341803E-2</v>
      </c>
      <c r="P134">
        <f t="shared" si="22"/>
        <v>1.2701994409008474E-2</v>
      </c>
    </row>
    <row r="135" spans="1:23">
      <c r="B135">
        <v>0.84179894179894177</v>
      </c>
      <c r="E135" s="16" t="s">
        <v>6</v>
      </c>
      <c r="F135" s="34">
        <f>_xlfn.STDEV.S(B133:B144)</f>
        <v>5.3032626179018869E-2</v>
      </c>
      <c r="L135">
        <v>3</v>
      </c>
      <c r="M135">
        <v>0.78518518518518499</v>
      </c>
      <c r="N135">
        <f t="shared" si="23"/>
        <v>0.16666666666666666</v>
      </c>
      <c r="O135">
        <f t="shared" si="24"/>
        <v>0.13031697075529974</v>
      </c>
      <c r="P135">
        <f t="shared" si="22"/>
        <v>3.6349695911366914E-2</v>
      </c>
    </row>
    <row r="136" spans="1:23">
      <c r="B136">
        <v>0.89576719576719555</v>
      </c>
      <c r="L136">
        <v>4</v>
      </c>
      <c r="M136">
        <v>0.81111111111111112</v>
      </c>
      <c r="N136">
        <f t="shared" si="23"/>
        <v>0.25</v>
      </c>
      <c r="O136">
        <f t="shared" si="24"/>
        <v>0.26237955578038241</v>
      </c>
      <c r="P136">
        <f t="shared" si="22"/>
        <v>1.2379555780382412E-2</v>
      </c>
    </row>
    <row r="137" spans="1:23">
      <c r="B137">
        <v>0.78518518518518499</v>
      </c>
      <c r="E137" s="20" t="s">
        <v>14</v>
      </c>
      <c r="F137" s="29">
        <v>0.71375661375661381</v>
      </c>
      <c r="L137">
        <v>5</v>
      </c>
      <c r="M137">
        <v>0.8301587301587301</v>
      </c>
      <c r="N137">
        <f t="shared" si="23"/>
        <v>0.33333333333333331</v>
      </c>
      <c r="O137">
        <f t="shared" si="24"/>
        <v>0.39094433384300936</v>
      </c>
      <c r="P137">
        <f t="shared" si="22"/>
        <v>5.7611000509676047E-2</v>
      </c>
    </row>
    <row r="138" spans="1:23">
      <c r="B138">
        <v>0.87830687830687815</v>
      </c>
      <c r="L138">
        <v>6</v>
      </c>
      <c r="M138">
        <v>0.84179894179894177</v>
      </c>
      <c r="N138">
        <f t="shared" si="23"/>
        <v>0.41666666666666669</v>
      </c>
      <c r="O138">
        <f t="shared" si="24"/>
        <v>0.47712638456228185</v>
      </c>
      <c r="P138">
        <f t="shared" si="22"/>
        <v>6.0459717895615162E-2</v>
      </c>
    </row>
    <row r="139" spans="1:23">
      <c r="B139">
        <v>0.88624338624338606</v>
      </c>
      <c r="E139" t="s">
        <v>7</v>
      </c>
      <c r="L139">
        <v>7</v>
      </c>
      <c r="M139">
        <v>0.87830687830687815</v>
      </c>
      <c r="N139">
        <f t="shared" si="23"/>
        <v>0.5</v>
      </c>
      <c r="O139">
        <f t="shared" si="24"/>
        <v>0.73599219849607889</v>
      </c>
      <c r="P139">
        <f t="shared" si="22"/>
        <v>0.23599219849607889</v>
      </c>
    </row>
    <row r="140" spans="1:23">
      <c r="B140">
        <v>0.90423280423280405</v>
      </c>
      <c r="E140" s="13" t="s">
        <v>8</v>
      </c>
      <c r="F140" s="35">
        <f>F134-F137</f>
        <v>0.13108465608465603</v>
      </c>
      <c r="L140">
        <v>8</v>
      </c>
      <c r="M140">
        <v>0.88412698412698387</v>
      </c>
      <c r="N140">
        <f t="shared" si="23"/>
        <v>0.58333333333333337</v>
      </c>
      <c r="O140">
        <f t="shared" si="24"/>
        <v>0.77058775291409398</v>
      </c>
      <c r="P140">
        <f t="shared" si="22"/>
        <v>0.18725441958076061</v>
      </c>
    </row>
    <row r="141" spans="1:23">
      <c r="B141">
        <v>0.7756613756613755</v>
      </c>
      <c r="E141" s="15" t="s">
        <v>9</v>
      </c>
      <c r="F141" s="33">
        <f>F135</f>
        <v>5.3032626179018869E-2</v>
      </c>
      <c r="L141">
        <v>9</v>
      </c>
      <c r="M141">
        <v>0.88624338624338606</v>
      </c>
      <c r="N141">
        <f t="shared" si="23"/>
        <v>0.66666666666666663</v>
      </c>
      <c r="O141">
        <f t="shared" si="24"/>
        <v>0.78250799683032435</v>
      </c>
      <c r="P141">
        <f t="shared" si="22"/>
        <v>0.11584133016365772</v>
      </c>
    </row>
    <row r="142" spans="1:23">
      <c r="B142">
        <v>0.89259259259259216</v>
      </c>
      <c r="E142" s="16" t="s">
        <v>10</v>
      </c>
      <c r="F142" s="17">
        <f>SQRT(F133)*(F140/F141)</f>
        <v>8.5624756226438663</v>
      </c>
      <c r="L142">
        <v>10</v>
      </c>
      <c r="M142">
        <v>0.89259259259259216</v>
      </c>
      <c r="N142">
        <f t="shared" si="23"/>
        <v>0.75</v>
      </c>
      <c r="O142">
        <f t="shared" si="24"/>
        <v>0.81605003189541359</v>
      </c>
      <c r="P142">
        <f t="shared" si="22"/>
        <v>6.6050031895413586E-2</v>
      </c>
    </row>
    <row r="143" spans="1:23">
      <c r="B143">
        <v>0.75291005291005297</v>
      </c>
      <c r="L143">
        <v>11</v>
      </c>
      <c r="M143">
        <v>0.89576719576719555</v>
      </c>
      <c r="N143">
        <f t="shared" si="23"/>
        <v>0.83333333333333337</v>
      </c>
      <c r="O143">
        <f t="shared" si="24"/>
        <v>0.83154168436764775</v>
      </c>
      <c r="P143">
        <f t="shared" si="22"/>
        <v>1.7916489656856216E-3</v>
      </c>
    </row>
    <row r="144" spans="1:23">
      <c r="B144">
        <v>0.88412698412698387</v>
      </c>
      <c r="E144" t="s">
        <v>11</v>
      </c>
      <c r="F144">
        <f>F133-1</f>
        <v>11</v>
      </c>
      <c r="L144">
        <v>12</v>
      </c>
      <c r="M144">
        <v>0.90423280423280405</v>
      </c>
      <c r="N144">
        <f t="shared" si="23"/>
        <v>0.91666666666666663</v>
      </c>
      <c r="O144">
        <f t="shared" si="24"/>
        <v>0.8686230015585279</v>
      </c>
      <c r="P144">
        <f t="shared" si="22"/>
        <v>4.8043665108138733E-2</v>
      </c>
    </row>
    <row r="145" spans="1:23">
      <c r="B145" s="36"/>
      <c r="M145" s="36"/>
    </row>
    <row r="146" spans="1:23">
      <c r="B146" s="36"/>
      <c r="E146" s="12" t="s">
        <v>12</v>
      </c>
      <c r="F146" s="12">
        <f>_xlfn.T.DIST.2T(ABS(F142),F144)</f>
        <v>3.404097046005913E-6</v>
      </c>
      <c r="H146" s="4" t="s">
        <v>18</v>
      </c>
      <c r="I146" s="4"/>
      <c r="J146" s="4"/>
      <c r="R146" s="101" t="s">
        <v>35</v>
      </c>
      <c r="S146" s="101"/>
      <c r="T146" s="101"/>
      <c r="U146" s="12">
        <f>MAX(P133:P144)</f>
        <v>0.23599219849607889</v>
      </c>
    </row>
    <row r="147" spans="1:23" ht="18">
      <c r="H147" t="s">
        <v>21</v>
      </c>
      <c r="U147" t="s">
        <v>0</v>
      </c>
    </row>
    <row r="148" spans="1:23" ht="18">
      <c r="E148" s="12" t="s">
        <v>13</v>
      </c>
      <c r="F148" s="12">
        <f>_xlfn.T.INV.2T(0.05,F144)</f>
        <v>2.2009851600916384</v>
      </c>
      <c r="H148" t="s">
        <v>22</v>
      </c>
      <c r="R148" s="101" t="s">
        <v>37</v>
      </c>
      <c r="S148" s="101"/>
      <c r="T148" s="101"/>
      <c r="U148" s="12">
        <v>0.37540000000000001</v>
      </c>
    </row>
    <row r="149" spans="1:23">
      <c r="E149" t="s">
        <v>15</v>
      </c>
      <c r="R149" t="s">
        <v>31</v>
      </c>
      <c r="U149" t="s">
        <v>33</v>
      </c>
    </row>
    <row r="150" spans="1:23">
      <c r="B150" t="s">
        <v>0</v>
      </c>
      <c r="R150" s="100" t="s">
        <v>32</v>
      </c>
      <c r="S150" s="100"/>
      <c r="T150" s="100"/>
    </row>
    <row r="152" spans="1:23">
      <c r="A152" s="9" t="s">
        <v>17</v>
      </c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 t="s">
        <v>34</v>
      </c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</row>
    <row r="153" spans="1:23">
      <c r="B153" t="s">
        <v>3</v>
      </c>
      <c r="L153" t="s">
        <v>27</v>
      </c>
      <c r="M153" t="s">
        <v>3</v>
      </c>
      <c r="N153" t="s">
        <v>28</v>
      </c>
      <c r="O153" t="s">
        <v>29</v>
      </c>
      <c r="P153" t="s">
        <v>30</v>
      </c>
    </row>
    <row r="154" spans="1:23">
      <c r="B154">
        <v>0.61025641025640998</v>
      </c>
      <c r="E154" s="13" t="s">
        <v>4</v>
      </c>
      <c r="F154" s="14">
        <f>COUNT(B154:B168)</f>
        <v>15</v>
      </c>
      <c r="L154">
        <v>1</v>
      </c>
      <c r="M154">
        <v>0.61025641025640998</v>
      </c>
      <c r="N154">
        <f>(L154-1)/$F$154</f>
        <v>0</v>
      </c>
      <c r="O154">
        <f>_xlfn.NORM.DIST(M154,$F$155,$F$156,1)</f>
        <v>1.6537687465183235E-2</v>
      </c>
      <c r="P154">
        <f>ABS(N154-O154)</f>
        <v>1.6537687465183235E-2</v>
      </c>
    </row>
    <row r="155" spans="1:23">
      <c r="B155">
        <v>0.70170940170940166</v>
      </c>
      <c r="E155" s="15" t="s">
        <v>5</v>
      </c>
      <c r="F155" s="30">
        <f>AVERAGE(B154:B168)</f>
        <v>0.78203228869895525</v>
      </c>
      <c r="L155">
        <v>2</v>
      </c>
      <c r="M155">
        <v>0.69230769230769229</v>
      </c>
      <c r="N155">
        <f t="shared" ref="N155:N168" si="25">(L155-1)/$F$154</f>
        <v>6.6666666666666666E-2</v>
      </c>
      <c r="O155">
        <f t="shared" ref="O155:O168" si="26">_xlfn.NORM.DIST(M155,$F$155,$F$156,1)</f>
        <v>0.13281476623762298</v>
      </c>
      <c r="P155">
        <f t="shared" ref="P155:P168" si="27">ABS(N155-O155)</f>
        <v>6.6148099570956312E-2</v>
      </c>
    </row>
    <row r="156" spans="1:23">
      <c r="B156">
        <v>0.81339031339031342</v>
      </c>
      <c r="E156" s="16" t="s">
        <v>6</v>
      </c>
      <c r="F156" s="31">
        <f>_xlfn.STDEV.S(B154:B168)</f>
        <v>8.0601786256509586E-2</v>
      </c>
      <c r="L156">
        <v>3</v>
      </c>
      <c r="M156">
        <v>0.70170940170940166</v>
      </c>
      <c r="N156">
        <f t="shared" si="25"/>
        <v>0.13333333333333333</v>
      </c>
      <c r="O156">
        <f t="shared" si="26"/>
        <v>0.15949397249582897</v>
      </c>
      <c r="P156">
        <f t="shared" si="27"/>
        <v>2.6160639162495641E-2</v>
      </c>
    </row>
    <row r="157" spans="1:23">
      <c r="B157">
        <v>0.84188034188034178</v>
      </c>
      <c r="L157">
        <v>4</v>
      </c>
      <c r="M157">
        <v>0.72307692307692295</v>
      </c>
      <c r="N157">
        <f t="shared" si="25"/>
        <v>0.2</v>
      </c>
      <c r="O157">
        <f t="shared" si="26"/>
        <v>0.23225523884617844</v>
      </c>
      <c r="P157">
        <f t="shared" si="27"/>
        <v>3.2255238846178425E-2</v>
      </c>
    </row>
    <row r="158" spans="1:23">
      <c r="B158">
        <v>0.81794871794871793</v>
      </c>
      <c r="E158" s="20" t="s">
        <v>14</v>
      </c>
      <c r="F158" s="29">
        <v>0.80512820512820515</v>
      </c>
      <c r="L158">
        <v>5</v>
      </c>
      <c r="M158">
        <v>0.733903133903134</v>
      </c>
      <c r="N158">
        <f t="shared" si="25"/>
        <v>0.26666666666666666</v>
      </c>
      <c r="O158">
        <f t="shared" si="26"/>
        <v>0.27521273762452669</v>
      </c>
      <c r="P158">
        <f t="shared" si="27"/>
        <v>8.5460709578600302E-3</v>
      </c>
    </row>
    <row r="159" spans="1:23">
      <c r="B159">
        <v>0.85897435897435881</v>
      </c>
      <c r="L159">
        <v>6</v>
      </c>
      <c r="M159">
        <v>0.73874643874643875</v>
      </c>
      <c r="N159">
        <f t="shared" si="25"/>
        <v>0.33333333333333331</v>
      </c>
      <c r="O159">
        <f t="shared" si="26"/>
        <v>0.29562227744539332</v>
      </c>
      <c r="P159">
        <f t="shared" si="27"/>
        <v>3.7711055887939993E-2</v>
      </c>
    </row>
    <row r="160" spans="1:23">
      <c r="B160">
        <v>0.73874643874643875</v>
      </c>
      <c r="E160" t="s">
        <v>7</v>
      </c>
      <c r="L160">
        <v>7</v>
      </c>
      <c r="M160">
        <v>0.76581196581196598</v>
      </c>
      <c r="N160">
        <f t="shared" si="25"/>
        <v>0.4</v>
      </c>
      <c r="O160">
        <f t="shared" si="26"/>
        <v>0.42025536366937732</v>
      </c>
      <c r="P160">
        <f t="shared" si="27"/>
        <v>2.0255363669377302E-2</v>
      </c>
    </row>
    <row r="161" spans="2:21">
      <c r="B161">
        <v>0.85669515669515661</v>
      </c>
      <c r="E161" s="13" t="s">
        <v>8</v>
      </c>
      <c r="F161" s="32">
        <f>F155-F158</f>
        <v>-2.3095916429249908E-2</v>
      </c>
      <c r="L161">
        <v>8</v>
      </c>
      <c r="M161">
        <v>0.80683760683760664</v>
      </c>
      <c r="N161">
        <f t="shared" si="25"/>
        <v>0.46666666666666667</v>
      </c>
      <c r="O161">
        <f t="shared" si="26"/>
        <v>0.62086427382546328</v>
      </c>
      <c r="P161">
        <f t="shared" si="27"/>
        <v>0.1541976071587966</v>
      </c>
    </row>
    <row r="162" spans="2:21">
      <c r="B162">
        <v>0.89002849002848961</v>
      </c>
      <c r="E162" s="15" t="s">
        <v>9</v>
      </c>
      <c r="F162" s="30">
        <f>F156</f>
        <v>8.0601786256509586E-2</v>
      </c>
      <c r="L162">
        <v>9</v>
      </c>
      <c r="M162">
        <v>0.81339031339031342</v>
      </c>
      <c r="N162">
        <f t="shared" si="25"/>
        <v>0.53333333333333333</v>
      </c>
      <c r="O162">
        <f t="shared" si="26"/>
        <v>0.65137996017933664</v>
      </c>
      <c r="P162">
        <f t="shared" si="27"/>
        <v>0.11804662684600331</v>
      </c>
    </row>
    <row r="163" spans="2:21">
      <c r="B163">
        <v>0.76581196581196598</v>
      </c>
      <c r="E163" s="16" t="s">
        <v>10</v>
      </c>
      <c r="F163" s="17">
        <f>SQRT(F154)*(F161/F162)</f>
        <v>-1.1097781308619445</v>
      </c>
      <c r="L163">
        <v>10</v>
      </c>
      <c r="M163">
        <v>0.81794871794871793</v>
      </c>
      <c r="N163">
        <f t="shared" si="25"/>
        <v>0.6</v>
      </c>
      <c r="O163">
        <f t="shared" si="26"/>
        <v>0.6720581195479981</v>
      </c>
      <c r="P163">
        <f t="shared" si="27"/>
        <v>7.2058119547998123E-2</v>
      </c>
    </row>
    <row r="164" spans="2:21">
      <c r="B164">
        <v>0.72307692307692295</v>
      </c>
      <c r="L164">
        <v>11</v>
      </c>
      <c r="M164">
        <v>0.84188034188034178</v>
      </c>
      <c r="N164">
        <f t="shared" si="25"/>
        <v>0.66666666666666663</v>
      </c>
      <c r="O164">
        <f t="shared" si="26"/>
        <v>0.77111238358633671</v>
      </c>
      <c r="P164">
        <f t="shared" si="27"/>
        <v>0.10444571691967008</v>
      </c>
    </row>
    <row r="165" spans="2:21">
      <c r="B165">
        <v>0.80683760683760664</v>
      </c>
      <c r="E165" t="s">
        <v>11</v>
      </c>
      <c r="F165">
        <f>F154-1</f>
        <v>14</v>
      </c>
      <c r="L165">
        <v>12</v>
      </c>
      <c r="M165">
        <v>0.85669515669515661</v>
      </c>
      <c r="N165">
        <f t="shared" si="25"/>
        <v>0.73333333333333328</v>
      </c>
      <c r="O165">
        <f t="shared" si="26"/>
        <v>0.82285957165378032</v>
      </c>
      <c r="P165">
        <f t="shared" si="27"/>
        <v>8.9526238320447038E-2</v>
      </c>
    </row>
    <row r="166" spans="2:21">
      <c r="B166">
        <v>0.69230769230769229</v>
      </c>
      <c r="L166">
        <v>13</v>
      </c>
      <c r="M166">
        <v>0.85897435897435881</v>
      </c>
      <c r="N166">
        <f>(L166-1)/$F$154</f>
        <v>0.8</v>
      </c>
      <c r="O166">
        <f>_xlfn.NORM.DIST(M166,$F$155,$F$156,1)</f>
        <v>0.83010875216030766</v>
      </c>
      <c r="P166">
        <f t="shared" si="27"/>
        <v>3.0108752160307617E-2</v>
      </c>
    </row>
    <row r="167" spans="2:21">
      <c r="B167">
        <v>0.733903133903134</v>
      </c>
      <c r="E167" s="12" t="s">
        <v>12</v>
      </c>
      <c r="F167" s="12">
        <f>_xlfn.T.DIST.2T(ABS(F163),F165)</f>
        <v>0.28579366482236374</v>
      </c>
      <c r="H167" s="8" t="s">
        <v>16</v>
      </c>
      <c r="I167" s="8"/>
      <c r="J167" s="8"/>
      <c r="L167">
        <v>14</v>
      </c>
      <c r="M167">
        <v>0.87891737891737853</v>
      </c>
      <c r="N167">
        <f t="shared" si="25"/>
        <v>0.8666666666666667</v>
      </c>
      <c r="O167">
        <f t="shared" si="26"/>
        <v>0.88532242539948269</v>
      </c>
      <c r="P167">
        <f t="shared" si="27"/>
        <v>1.8655758732815997E-2</v>
      </c>
      <c r="R167" s="101" t="s">
        <v>35</v>
      </c>
      <c r="S167" s="101"/>
      <c r="T167" s="101"/>
      <c r="U167" s="12">
        <f>MAX(P154:P168)</f>
        <v>0.1541976071587966</v>
      </c>
    </row>
    <row r="168" spans="2:21" ht="18">
      <c r="B168">
        <v>0.87891737891737853</v>
      </c>
      <c r="H168" t="s">
        <v>19</v>
      </c>
      <c r="L168">
        <v>15</v>
      </c>
      <c r="M168">
        <v>0.89002849002848961</v>
      </c>
      <c r="N168">
        <f t="shared" si="25"/>
        <v>0.93333333333333335</v>
      </c>
      <c r="O168">
        <f t="shared" si="26"/>
        <v>0.90985677038797153</v>
      </c>
      <c r="P168">
        <f t="shared" si="27"/>
        <v>2.3476562945361823E-2</v>
      </c>
      <c r="U168" t="s">
        <v>0</v>
      </c>
    </row>
    <row r="169" spans="2:21" ht="18">
      <c r="E169" s="12" t="s">
        <v>13</v>
      </c>
      <c r="F169" s="12">
        <f>_xlfn.T.INV.2T(0.05,F165)</f>
        <v>2.1447866879178044</v>
      </c>
      <c r="H169" t="s">
        <v>20</v>
      </c>
      <c r="R169" s="101" t="s">
        <v>37</v>
      </c>
      <c r="S169" s="101"/>
      <c r="T169" s="101"/>
      <c r="U169" s="12">
        <v>0.33760000000000001</v>
      </c>
    </row>
    <row r="170" spans="2:21">
      <c r="E170" t="s">
        <v>15</v>
      </c>
      <c r="R170" t="s">
        <v>31</v>
      </c>
      <c r="U170" t="s">
        <v>33</v>
      </c>
    </row>
    <row r="171" spans="2:21">
      <c r="B171" t="s">
        <v>0</v>
      </c>
      <c r="R171" s="100" t="s">
        <v>32</v>
      </c>
      <c r="S171" s="100"/>
      <c r="T171" s="100"/>
    </row>
  </sheetData>
  <sortState xmlns:xlrd2="http://schemas.microsoft.com/office/spreadsheetml/2017/richdata2" ref="L133:P144">
    <sortCondition ref="M133"/>
  </sortState>
  <mergeCells count="24">
    <mergeCell ref="R64:T64"/>
    <mergeCell ref="R17:T17"/>
    <mergeCell ref="R19:T19"/>
    <mergeCell ref="R21:T21"/>
    <mergeCell ref="R38:T38"/>
    <mergeCell ref="R40:T40"/>
    <mergeCell ref="R42:T42"/>
    <mergeCell ref="R60:T60"/>
    <mergeCell ref="R62:T62"/>
    <mergeCell ref="R124:T124"/>
    <mergeCell ref="R126:T126"/>
    <mergeCell ref="R128:T128"/>
    <mergeCell ref="R81:T81"/>
    <mergeCell ref="R83:T83"/>
    <mergeCell ref="R85:T85"/>
    <mergeCell ref="R103:T103"/>
    <mergeCell ref="R105:T105"/>
    <mergeCell ref="R107:T107"/>
    <mergeCell ref="R171:T171"/>
    <mergeCell ref="R146:T146"/>
    <mergeCell ref="R148:T148"/>
    <mergeCell ref="R150:T150"/>
    <mergeCell ref="R167:T167"/>
    <mergeCell ref="R169:T169"/>
  </mergeCells>
  <hyperlinks>
    <hyperlink ref="X45" r:id="rId1" xr:uid="{00000000-0004-0000-0100-000000000000}"/>
  </hyperlinks>
  <pageMargins left="0.7" right="0.7" top="0.78740157499999996" bottom="0.78740157499999996" header="0.3" footer="0.3"/>
  <pageSetup paperSize="9" orientation="portrait" horizontalDpi="4294967295" verticalDpi="4294967295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6"/>
  <sheetViews>
    <sheetView workbookViewId="0"/>
  </sheetViews>
  <sheetFormatPr baseColWidth="10" defaultRowHeight="15"/>
  <cols>
    <col min="1" max="1" width="65.85546875" bestFit="1" customWidth="1"/>
    <col min="2" max="2" width="16.140625" customWidth="1"/>
    <col min="3" max="3" width="16.7109375" customWidth="1"/>
    <col min="6" max="6" width="65.85546875" bestFit="1" customWidth="1"/>
    <col min="7" max="7" width="16.28515625" customWidth="1"/>
    <col min="8" max="8" width="16.140625" customWidth="1"/>
    <col min="10" max="10" width="11.42578125" style="15"/>
    <col min="11" max="11" width="35" bestFit="1" customWidth="1"/>
    <col min="12" max="12" width="15.5703125" customWidth="1"/>
    <col min="13" max="13" width="15.85546875" customWidth="1"/>
    <col min="15" max="15" width="35" bestFit="1" customWidth="1"/>
    <col min="16" max="16" width="16.42578125" customWidth="1"/>
    <col min="17" max="17" width="16.7109375" customWidth="1"/>
  </cols>
  <sheetData>
    <row r="1" spans="1:18" ht="45">
      <c r="A1" s="82" t="s">
        <v>86</v>
      </c>
      <c r="B1" s="83" t="s">
        <v>110</v>
      </c>
      <c r="C1" s="83" t="s">
        <v>111</v>
      </c>
      <c r="F1" s="82" t="s">
        <v>107</v>
      </c>
      <c r="G1" s="83" t="s">
        <v>112</v>
      </c>
      <c r="H1" s="83" t="s">
        <v>113</v>
      </c>
      <c r="K1" s="84" t="s">
        <v>87</v>
      </c>
      <c r="L1" s="83" t="s">
        <v>111</v>
      </c>
      <c r="M1" s="83" t="s">
        <v>110</v>
      </c>
      <c r="O1" s="84" t="s">
        <v>87</v>
      </c>
      <c r="P1" s="83" t="s">
        <v>112</v>
      </c>
      <c r="Q1" s="83" t="s">
        <v>113</v>
      </c>
      <c r="R1" t="s">
        <v>70</v>
      </c>
    </row>
    <row r="2" spans="1:18">
      <c r="A2" s="77" t="s">
        <v>88</v>
      </c>
      <c r="B2" s="77">
        <v>3.8137464387464388</v>
      </c>
      <c r="C2" s="77">
        <v>3.9452214452214447</v>
      </c>
      <c r="F2" s="77" t="s">
        <v>88</v>
      </c>
      <c r="G2" s="77">
        <v>4.1084656084656075</v>
      </c>
      <c r="H2" s="77">
        <v>4.4556878306878298</v>
      </c>
      <c r="K2" s="77" t="s">
        <v>88</v>
      </c>
      <c r="L2" s="77">
        <v>3.9452214452214447</v>
      </c>
      <c r="M2" s="77">
        <v>3.8137464387464388</v>
      </c>
      <c r="O2" s="77" t="s">
        <v>88</v>
      </c>
      <c r="P2" s="77">
        <v>4.1084656084656075</v>
      </c>
      <c r="Q2" s="77">
        <v>4.4556878306878298</v>
      </c>
      <c r="R2" t="s">
        <v>70</v>
      </c>
    </row>
    <row r="3" spans="1:18">
      <c r="A3" s="77" t="s">
        <v>89</v>
      </c>
      <c r="B3" s="77">
        <v>8.9873966120404561E-2</v>
      </c>
      <c r="C3" s="77">
        <v>0.19535002298535176</v>
      </c>
      <c r="F3" s="77" t="s">
        <v>89</v>
      </c>
      <c r="G3" s="77">
        <v>6.3198118753674037E-2</v>
      </c>
      <c r="H3" s="77">
        <v>3.179152319363963E-3</v>
      </c>
      <c r="K3" s="77" t="s">
        <v>89</v>
      </c>
      <c r="L3" s="77">
        <v>0.19535002298535176</v>
      </c>
      <c r="M3" s="77">
        <v>8.9873966120404561E-2</v>
      </c>
      <c r="O3" s="77" t="s">
        <v>89</v>
      </c>
      <c r="P3" s="77">
        <v>6.3198118753674037E-2</v>
      </c>
      <c r="Q3" s="77">
        <v>3.179152319363963E-3</v>
      </c>
    </row>
    <row r="4" spans="1:18">
      <c r="A4" s="77" t="s">
        <v>90</v>
      </c>
      <c r="B4" s="77">
        <v>4</v>
      </c>
      <c r="C4" s="77">
        <v>11</v>
      </c>
      <c r="F4" s="77" t="s">
        <v>90</v>
      </c>
      <c r="G4" s="77">
        <v>8</v>
      </c>
      <c r="H4" s="77">
        <v>4</v>
      </c>
      <c r="K4" s="77" t="s">
        <v>90</v>
      </c>
      <c r="L4" s="77">
        <v>11</v>
      </c>
      <c r="M4" s="77">
        <v>4</v>
      </c>
      <c r="O4" s="77" t="s">
        <v>90</v>
      </c>
      <c r="P4" s="77">
        <v>8</v>
      </c>
      <c r="Q4" s="77">
        <v>4</v>
      </c>
    </row>
    <row r="5" spans="1:18">
      <c r="A5" s="77" t="s">
        <v>91</v>
      </c>
      <c r="B5" s="77">
        <v>0.17100939447805624</v>
      </c>
      <c r="C5" s="77"/>
      <c r="F5" s="77" t="s">
        <v>93</v>
      </c>
      <c r="G5" s="77">
        <v>0</v>
      </c>
      <c r="H5" s="77"/>
      <c r="K5" s="77" t="s">
        <v>92</v>
      </c>
      <c r="L5" s="77">
        <v>10</v>
      </c>
      <c r="M5" s="77">
        <v>3</v>
      </c>
      <c r="O5" s="77" t="s">
        <v>92</v>
      </c>
      <c r="P5" s="77">
        <v>7</v>
      </c>
      <c r="Q5" s="77">
        <v>3</v>
      </c>
    </row>
    <row r="6" spans="1:18">
      <c r="A6" s="77" t="s">
        <v>93</v>
      </c>
      <c r="B6" s="77">
        <v>0</v>
      </c>
      <c r="C6" s="77"/>
      <c r="F6" s="77" t="s">
        <v>92</v>
      </c>
      <c r="G6" s="77">
        <v>8</v>
      </c>
      <c r="H6" s="77"/>
      <c r="K6" s="77" t="s">
        <v>94</v>
      </c>
      <c r="L6" s="77">
        <v>2.173599668714302</v>
      </c>
      <c r="M6" s="77"/>
      <c r="O6" s="77" t="s">
        <v>94</v>
      </c>
      <c r="P6" s="77">
        <v>19.878921298844141</v>
      </c>
      <c r="Q6" s="77"/>
    </row>
    <row r="7" spans="1:18">
      <c r="A7" s="77" t="s">
        <v>92</v>
      </c>
      <c r="B7" s="77">
        <v>13</v>
      </c>
      <c r="C7" s="77"/>
      <c r="F7" s="77" t="s">
        <v>96</v>
      </c>
      <c r="G7" s="85">
        <v>-3.7237788809620529</v>
      </c>
      <c r="H7" s="77"/>
      <c r="K7" s="77" t="s">
        <v>95</v>
      </c>
      <c r="L7" s="77">
        <v>0.28371582381389532</v>
      </c>
      <c r="M7" s="77"/>
      <c r="O7" s="77" t="s">
        <v>95</v>
      </c>
      <c r="P7" s="77">
        <v>1.6133880534938604E-2</v>
      </c>
      <c r="Q7" s="77"/>
    </row>
    <row r="8" spans="1:18" ht="15.75" thickBot="1">
      <c r="A8" s="77" t="s">
        <v>96</v>
      </c>
      <c r="B8" s="78">
        <v>-0.54452011176181492</v>
      </c>
      <c r="C8" s="77"/>
      <c r="F8" s="77" t="s">
        <v>98</v>
      </c>
      <c r="G8" s="77">
        <v>2.9198185794152569E-3</v>
      </c>
      <c r="H8" s="77"/>
      <c r="K8" s="79" t="s">
        <v>97</v>
      </c>
      <c r="L8" s="79">
        <v>8.7855247105240064</v>
      </c>
      <c r="M8" s="79"/>
      <c r="O8" s="79" t="s">
        <v>97</v>
      </c>
      <c r="P8" s="79">
        <v>8.886742955634281</v>
      </c>
      <c r="Q8" s="79"/>
    </row>
    <row r="9" spans="1:18">
      <c r="A9" s="77" t="s">
        <v>98</v>
      </c>
      <c r="B9" s="77">
        <v>0.29765053397125668</v>
      </c>
      <c r="C9" s="77"/>
      <c r="F9" s="77" t="s">
        <v>99</v>
      </c>
      <c r="G9" s="77">
        <v>1.8595480375308981</v>
      </c>
      <c r="H9" s="77"/>
    </row>
    <row r="10" spans="1:18">
      <c r="A10" s="77" t="s">
        <v>99</v>
      </c>
      <c r="B10" s="77">
        <v>1.7709333959868729</v>
      </c>
      <c r="C10" s="77"/>
      <c r="F10" s="80" t="s">
        <v>101</v>
      </c>
      <c r="G10" s="80">
        <v>5.8396371588305138E-3</v>
      </c>
      <c r="H10" s="77"/>
      <c r="K10" t="s">
        <v>100</v>
      </c>
      <c r="O10" t="s">
        <v>100</v>
      </c>
    </row>
    <row r="11" spans="1:18" ht="15.75" thickBot="1">
      <c r="A11" s="80" t="s">
        <v>101</v>
      </c>
      <c r="B11" s="80">
        <v>0.59530106794251336</v>
      </c>
      <c r="C11" s="77"/>
      <c r="F11" s="81" t="s">
        <v>103</v>
      </c>
      <c r="G11" s="81">
        <v>2.3060041352041671</v>
      </c>
      <c r="H11" s="79"/>
      <c r="K11" t="s">
        <v>102</v>
      </c>
      <c r="O11" t="s">
        <v>108</v>
      </c>
    </row>
    <row r="12" spans="1:18" ht="15.75" thickBot="1">
      <c r="A12" s="81" t="s">
        <v>103</v>
      </c>
      <c r="B12" s="81">
        <v>2.1603686564627926</v>
      </c>
      <c r="C12" s="79"/>
      <c r="K12" t="s">
        <v>104</v>
      </c>
      <c r="O12" t="s">
        <v>109</v>
      </c>
    </row>
    <row r="14" spans="1:18">
      <c r="A14" s="4" t="s">
        <v>105</v>
      </c>
      <c r="F14" s="8" t="s">
        <v>114</v>
      </c>
      <c r="Q14" t="s">
        <v>70</v>
      </c>
    </row>
    <row r="15" spans="1:18">
      <c r="A15" t="s">
        <v>106</v>
      </c>
      <c r="F15" t="s">
        <v>106</v>
      </c>
      <c r="Q15" t="s">
        <v>70</v>
      </c>
      <c r="R15" t="s">
        <v>70</v>
      </c>
    </row>
    <row r="16" spans="1:18">
      <c r="Q16" t="s">
        <v>70</v>
      </c>
      <c r="R16" t="s">
        <v>70</v>
      </c>
    </row>
    <row r="17" spans="11:18">
      <c r="Q17" t="s">
        <v>70</v>
      </c>
      <c r="R17" t="s">
        <v>70</v>
      </c>
    </row>
    <row r="18" spans="11:18">
      <c r="N18" t="s">
        <v>70</v>
      </c>
      <c r="O18" t="s">
        <v>70</v>
      </c>
      <c r="P18" t="s">
        <v>70</v>
      </c>
      <c r="Q18" t="s">
        <v>70</v>
      </c>
      <c r="R18" t="s">
        <v>70</v>
      </c>
    </row>
    <row r="19" spans="11:18">
      <c r="K19" t="s">
        <v>70</v>
      </c>
      <c r="L19" t="s">
        <v>70</v>
      </c>
      <c r="M19" t="s">
        <v>70</v>
      </c>
      <c r="N19" t="s">
        <v>70</v>
      </c>
      <c r="O19" t="s">
        <v>70</v>
      </c>
      <c r="P19" t="s">
        <v>70</v>
      </c>
      <c r="Q19" t="s">
        <v>70</v>
      </c>
      <c r="R19" t="s">
        <v>70</v>
      </c>
    </row>
    <row r="20" spans="11:18">
      <c r="K20" t="s">
        <v>70</v>
      </c>
      <c r="L20" t="s">
        <v>70</v>
      </c>
      <c r="M20" t="s">
        <v>70</v>
      </c>
      <c r="N20" t="s">
        <v>70</v>
      </c>
      <c r="O20" t="s">
        <v>70</v>
      </c>
      <c r="P20" t="s">
        <v>70</v>
      </c>
      <c r="Q20" t="s">
        <v>70</v>
      </c>
      <c r="R20" t="s">
        <v>70</v>
      </c>
    </row>
    <row r="21" spans="11:18">
      <c r="K21" t="s">
        <v>70</v>
      </c>
      <c r="L21" t="s">
        <v>70</v>
      </c>
      <c r="M21" t="s">
        <v>70</v>
      </c>
      <c r="N21" t="s">
        <v>70</v>
      </c>
      <c r="O21" t="s">
        <v>70</v>
      </c>
      <c r="P21" t="s">
        <v>70</v>
      </c>
      <c r="Q21" t="s">
        <v>70</v>
      </c>
      <c r="R21" t="s">
        <v>70</v>
      </c>
    </row>
    <row r="22" spans="11:18">
      <c r="K22" t="s">
        <v>70</v>
      </c>
      <c r="L22" t="s">
        <v>70</v>
      </c>
      <c r="M22" t="s">
        <v>70</v>
      </c>
      <c r="N22" t="s">
        <v>70</v>
      </c>
      <c r="O22" t="s">
        <v>70</v>
      </c>
      <c r="P22" t="s">
        <v>70</v>
      </c>
      <c r="Q22" t="s">
        <v>70</v>
      </c>
      <c r="R22" t="s">
        <v>70</v>
      </c>
    </row>
    <row r="23" spans="11:18">
      <c r="K23" t="s">
        <v>70</v>
      </c>
      <c r="L23" t="s">
        <v>70</v>
      </c>
      <c r="M23" t="s">
        <v>70</v>
      </c>
      <c r="N23" t="s">
        <v>70</v>
      </c>
      <c r="O23" t="s">
        <v>70</v>
      </c>
      <c r="P23" t="s">
        <v>70</v>
      </c>
      <c r="Q23" t="s">
        <v>70</v>
      </c>
      <c r="R23" t="s">
        <v>70</v>
      </c>
    </row>
    <row r="24" spans="11:18">
      <c r="K24" t="s">
        <v>70</v>
      </c>
      <c r="L24" t="s">
        <v>70</v>
      </c>
      <c r="M24" t="s">
        <v>70</v>
      </c>
      <c r="N24" t="s">
        <v>70</v>
      </c>
      <c r="O24" t="s">
        <v>70</v>
      </c>
      <c r="P24" t="s">
        <v>70</v>
      </c>
      <c r="Q24" t="s">
        <v>70</v>
      </c>
      <c r="R24" t="s">
        <v>70</v>
      </c>
    </row>
    <row r="25" spans="11:18">
      <c r="K25" t="s">
        <v>70</v>
      </c>
      <c r="L25" t="s">
        <v>70</v>
      </c>
      <c r="M25" t="s">
        <v>70</v>
      </c>
      <c r="N25" t="s">
        <v>70</v>
      </c>
      <c r="O25" t="s">
        <v>70</v>
      </c>
      <c r="P25" t="s">
        <v>70</v>
      </c>
      <c r="Q25" t="s">
        <v>70</v>
      </c>
      <c r="R25" t="s">
        <v>70</v>
      </c>
    </row>
    <row r="26" spans="11:18">
      <c r="K26" t="s">
        <v>70</v>
      </c>
      <c r="L26" t="s">
        <v>70</v>
      </c>
      <c r="M26" t="s">
        <v>70</v>
      </c>
      <c r="N26" t="s">
        <v>70</v>
      </c>
      <c r="O26" t="s">
        <v>70</v>
      </c>
      <c r="P26" t="s">
        <v>70</v>
      </c>
      <c r="Q26" t="s">
        <v>70</v>
      </c>
      <c r="R26" t="s">
        <v>70</v>
      </c>
    </row>
    <row r="27" spans="11:18">
      <c r="K27" t="s">
        <v>70</v>
      </c>
      <c r="L27" t="s">
        <v>70</v>
      </c>
      <c r="M27" t="s">
        <v>70</v>
      </c>
      <c r="N27" t="s">
        <v>70</v>
      </c>
      <c r="O27" t="s">
        <v>70</v>
      </c>
      <c r="P27" t="s">
        <v>70</v>
      </c>
      <c r="R27" t="s">
        <v>70</v>
      </c>
    </row>
    <row r="28" spans="11:18">
      <c r="K28" t="s">
        <v>70</v>
      </c>
      <c r="L28" t="s">
        <v>70</v>
      </c>
      <c r="N28" t="s">
        <v>70</v>
      </c>
      <c r="O28" t="s">
        <v>70</v>
      </c>
      <c r="P28" t="s">
        <v>70</v>
      </c>
      <c r="R28" t="s">
        <v>70</v>
      </c>
    </row>
    <row r="29" spans="11:18">
      <c r="R29" t="s">
        <v>70</v>
      </c>
    </row>
    <row r="40" spans="2:5">
      <c r="B40" t="s">
        <v>70</v>
      </c>
      <c r="C40" t="s">
        <v>70</v>
      </c>
      <c r="D40" t="s">
        <v>70</v>
      </c>
      <c r="E40" t="s">
        <v>70</v>
      </c>
    </row>
    <row r="41" spans="2:5">
      <c r="B41" t="s">
        <v>70</v>
      </c>
      <c r="C41" t="s">
        <v>70</v>
      </c>
      <c r="D41" t="s">
        <v>70</v>
      </c>
      <c r="E41" t="s">
        <v>70</v>
      </c>
    </row>
    <row r="42" spans="2:5">
      <c r="B42" t="s">
        <v>70</v>
      </c>
      <c r="C42" t="s">
        <v>70</v>
      </c>
      <c r="D42" t="s">
        <v>70</v>
      </c>
      <c r="E42" t="s">
        <v>70</v>
      </c>
    </row>
    <row r="43" spans="2:5">
      <c r="B43" t="s">
        <v>70</v>
      </c>
      <c r="C43" t="s">
        <v>70</v>
      </c>
      <c r="D43" t="s">
        <v>70</v>
      </c>
      <c r="E43" t="s">
        <v>70</v>
      </c>
    </row>
    <row r="44" spans="2:5">
      <c r="B44" t="s">
        <v>70</v>
      </c>
      <c r="C44" t="s">
        <v>70</v>
      </c>
      <c r="D44" t="s">
        <v>70</v>
      </c>
      <c r="E44" t="s">
        <v>70</v>
      </c>
    </row>
    <row r="45" spans="2:5">
      <c r="B45" t="s">
        <v>70</v>
      </c>
      <c r="C45" t="s">
        <v>70</v>
      </c>
      <c r="D45" t="s">
        <v>70</v>
      </c>
      <c r="E45" t="s">
        <v>70</v>
      </c>
    </row>
    <row r="46" spans="2:5">
      <c r="B46" t="s">
        <v>70</v>
      </c>
      <c r="C46" t="s">
        <v>70</v>
      </c>
      <c r="E46" t="s">
        <v>70</v>
      </c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R36"/>
  <sheetViews>
    <sheetView workbookViewId="0">
      <selection activeCell="AJ21" sqref="AJ21"/>
    </sheetView>
  </sheetViews>
  <sheetFormatPr baseColWidth="10" defaultRowHeight="15"/>
  <cols>
    <col min="4" max="4" width="12.85546875" customWidth="1"/>
    <col min="5" max="6" width="13.5703125" customWidth="1"/>
    <col min="7" max="7" width="13.5703125" hidden="1" customWidth="1"/>
    <col min="10" max="10" width="11.85546875" customWidth="1"/>
    <col min="15" max="15" width="17.5703125" customWidth="1"/>
    <col min="16" max="16" width="14.5703125" bestFit="1" customWidth="1"/>
    <col min="17" max="17" width="20.42578125" bestFit="1" customWidth="1"/>
    <col min="36" max="36" width="25.5703125" bestFit="1" customWidth="1"/>
  </cols>
  <sheetData>
    <row r="2" spans="1:44" ht="21">
      <c r="B2" s="109" t="s">
        <v>41</v>
      </c>
      <c r="O2" s="110" t="s">
        <v>46</v>
      </c>
      <c r="P2" s="7"/>
      <c r="Q2" s="7"/>
      <c r="Y2" t="s">
        <v>61</v>
      </c>
      <c r="AE2" t="s">
        <v>62</v>
      </c>
    </row>
    <row r="3" spans="1:44" ht="50.25" customHeight="1">
      <c r="B3" s="44" t="s">
        <v>42</v>
      </c>
      <c r="C3" s="44" t="s">
        <v>43</v>
      </c>
      <c r="D3" s="45" t="s">
        <v>47</v>
      </c>
      <c r="E3" s="46" t="s">
        <v>45</v>
      </c>
      <c r="F3" s="46" t="s">
        <v>51</v>
      </c>
      <c r="G3" s="46"/>
      <c r="H3" s="47" t="s">
        <v>48</v>
      </c>
      <c r="I3" s="47" t="s">
        <v>54</v>
      </c>
      <c r="J3" s="47" t="s">
        <v>55</v>
      </c>
      <c r="V3" s="46" t="s">
        <v>63</v>
      </c>
      <c r="W3" s="45" t="s">
        <v>47</v>
      </c>
      <c r="AL3" s="108" t="s">
        <v>71</v>
      </c>
      <c r="AM3" s="108"/>
      <c r="AN3" s="108"/>
      <c r="AO3" s="108"/>
      <c r="AP3" s="108"/>
      <c r="AQ3" s="108"/>
      <c r="AR3" s="55"/>
    </row>
    <row r="4" spans="1:44" ht="15" customHeight="1">
      <c r="B4" s="37">
        <v>1</v>
      </c>
      <c r="C4" s="37" t="s">
        <v>39</v>
      </c>
      <c r="D4" s="39">
        <v>4.0555555555555554</v>
      </c>
      <c r="E4" s="40">
        <v>2.6323495370370389E-2</v>
      </c>
      <c r="F4" s="48">
        <f>E4</f>
        <v>2.6323495370370389E-2</v>
      </c>
      <c r="G4" s="49">
        <v>2274</v>
      </c>
      <c r="H4" s="50">
        <f>D4*G4</f>
        <v>9222.3333333333321</v>
      </c>
      <c r="I4" s="50">
        <f>D4^2</f>
        <v>16.447530864197528</v>
      </c>
      <c r="J4" s="49">
        <f>G4^2</f>
        <v>5171076</v>
      </c>
      <c r="V4" s="48">
        <v>2.6323495370370389E-2</v>
      </c>
      <c r="W4" s="39">
        <v>4.0555555555555554</v>
      </c>
      <c r="AL4" s="102" t="s">
        <v>70</v>
      </c>
      <c r="AM4" s="102"/>
      <c r="AN4" s="102"/>
      <c r="AO4" s="102"/>
      <c r="AP4" s="56" t="s">
        <v>84</v>
      </c>
      <c r="AQ4" s="57" t="s">
        <v>85</v>
      </c>
      <c r="AR4" s="55"/>
    </row>
    <row r="5" spans="1:44">
      <c r="B5" s="37">
        <v>3</v>
      </c>
      <c r="C5" s="37" t="s">
        <v>39</v>
      </c>
      <c r="D5" s="39">
        <v>4.1507936507936503</v>
      </c>
      <c r="E5" s="40">
        <v>3.7010416666666671E-2</v>
      </c>
      <c r="F5" s="48">
        <f t="shared" ref="F5:F15" si="0">E5</f>
        <v>3.7010416666666671E-2</v>
      </c>
      <c r="G5" s="49">
        <v>3198</v>
      </c>
      <c r="H5" s="50">
        <f t="shared" ref="H5:H15" si="1">D5*G5</f>
        <v>13274.238095238094</v>
      </c>
      <c r="I5" s="50">
        <f t="shared" ref="I5:I15" si="2">D5^2</f>
        <v>17.229087931468879</v>
      </c>
      <c r="J5" s="49">
        <f t="shared" ref="J5:J15" si="3">G5^2</f>
        <v>10227204</v>
      </c>
      <c r="V5" s="48">
        <v>3.7010416666666671E-2</v>
      </c>
      <c r="W5" s="39">
        <v>4.1507936507936503</v>
      </c>
      <c r="AL5" s="103" t="s">
        <v>84</v>
      </c>
      <c r="AM5" s="103" t="s">
        <v>74</v>
      </c>
      <c r="AN5" s="103"/>
      <c r="AO5" s="103"/>
      <c r="AP5" s="58">
        <v>1</v>
      </c>
      <c r="AQ5" s="59">
        <v>-0.28103763957557981</v>
      </c>
      <c r="AR5" s="55"/>
    </row>
    <row r="6" spans="1:44" ht="15" customHeight="1">
      <c r="B6" s="37">
        <v>5</v>
      </c>
      <c r="C6" s="37" t="s">
        <v>39</v>
      </c>
      <c r="D6" s="39">
        <v>4.2089947089947088</v>
      </c>
      <c r="E6" s="40">
        <v>2.6006365740740736E-2</v>
      </c>
      <c r="F6" s="48">
        <f t="shared" si="0"/>
        <v>2.6006365740740736E-2</v>
      </c>
      <c r="G6" s="49">
        <v>2247</v>
      </c>
      <c r="H6" s="50">
        <f t="shared" si="1"/>
        <v>9457.6111111111113</v>
      </c>
      <c r="I6" s="50">
        <f t="shared" si="2"/>
        <v>17.715636460345454</v>
      </c>
      <c r="J6" s="49">
        <f t="shared" si="3"/>
        <v>5049009</v>
      </c>
      <c r="V6" s="48">
        <v>2.6006365740740736E-2</v>
      </c>
      <c r="W6" s="39">
        <v>4.2089947089947088</v>
      </c>
      <c r="AL6" s="104"/>
      <c r="AM6" s="105" t="s">
        <v>75</v>
      </c>
      <c r="AN6" s="105"/>
      <c r="AO6" s="105"/>
      <c r="AP6" s="60"/>
      <c r="AQ6" s="61">
        <v>0.37623212330277722</v>
      </c>
      <c r="AR6" s="55"/>
    </row>
    <row r="7" spans="1:44" ht="15" customHeight="1">
      <c r="B7" s="37">
        <v>6</v>
      </c>
      <c r="C7" s="37" t="s">
        <v>39</v>
      </c>
      <c r="D7" s="39">
        <v>4.4788359788359777</v>
      </c>
      <c r="E7" s="40">
        <v>3.537384259259263E-2</v>
      </c>
      <c r="F7" s="48">
        <f t="shared" si="0"/>
        <v>3.537384259259263E-2</v>
      </c>
      <c r="G7" s="49">
        <v>3056</v>
      </c>
      <c r="H7" s="50">
        <f t="shared" si="1"/>
        <v>13687.322751322748</v>
      </c>
      <c r="I7" s="50">
        <f t="shared" si="2"/>
        <v>20.059971725315631</v>
      </c>
      <c r="J7" s="49">
        <f t="shared" si="3"/>
        <v>9339136</v>
      </c>
      <c r="O7" t="s">
        <v>8</v>
      </c>
      <c r="P7" s="6">
        <f>(B16*H16)-(D16*G16)</f>
        <v>-6156.4444444442634</v>
      </c>
      <c r="V7" s="48">
        <v>3.537384259259263E-2</v>
      </c>
      <c r="W7" s="39">
        <v>4.4788359788359777</v>
      </c>
      <c r="AL7" s="104"/>
      <c r="AM7" s="105" t="s">
        <v>76</v>
      </c>
      <c r="AN7" s="105"/>
      <c r="AO7" s="105"/>
      <c r="AP7" s="62">
        <v>12</v>
      </c>
      <c r="AQ7" s="63">
        <v>12</v>
      </c>
      <c r="AR7" s="55"/>
    </row>
    <row r="8" spans="1:44">
      <c r="B8" s="37">
        <v>9</v>
      </c>
      <c r="C8" s="37" t="s">
        <v>39</v>
      </c>
      <c r="D8" s="39">
        <v>3.9259259259259252</v>
      </c>
      <c r="E8" s="40">
        <v>3.0618055555555562E-2</v>
      </c>
      <c r="F8" s="48">
        <f t="shared" si="0"/>
        <v>3.0618055555555562E-2</v>
      </c>
      <c r="G8" s="49">
        <v>2645</v>
      </c>
      <c r="H8" s="50">
        <f t="shared" si="1"/>
        <v>10384.074074074071</v>
      </c>
      <c r="I8" s="50">
        <f t="shared" si="2"/>
        <v>15.412894375857332</v>
      </c>
      <c r="J8" s="49">
        <f t="shared" si="3"/>
        <v>6996025</v>
      </c>
      <c r="O8" t="s">
        <v>9</v>
      </c>
      <c r="P8" s="6">
        <f>SQRT(P9*Q9)</f>
        <v>22264.3286422274</v>
      </c>
      <c r="Q8" s="6"/>
      <c r="V8" s="48">
        <v>3.0618055555555562E-2</v>
      </c>
      <c r="W8" s="39">
        <v>3.9259259259259252</v>
      </c>
      <c r="AL8" s="104"/>
      <c r="AM8" s="105" t="s">
        <v>83</v>
      </c>
      <c r="AN8" s="105" t="s">
        <v>77</v>
      </c>
      <c r="AO8" s="105"/>
      <c r="AP8" s="62">
        <v>0</v>
      </c>
      <c r="AQ8" s="61">
        <v>6.388762054927194E-2</v>
      </c>
      <c r="AR8" s="55"/>
    </row>
    <row r="9" spans="1:44">
      <c r="B9" s="37">
        <v>10</v>
      </c>
      <c r="C9" s="37" t="s">
        <v>39</v>
      </c>
      <c r="D9" s="39">
        <v>4.3915343915343907</v>
      </c>
      <c r="E9" s="40">
        <v>3.6528935185185178E-2</v>
      </c>
      <c r="F9" s="48">
        <f t="shared" si="0"/>
        <v>3.6528935185185178E-2</v>
      </c>
      <c r="G9" s="49">
        <v>3156</v>
      </c>
      <c r="H9" s="50">
        <f t="shared" si="1"/>
        <v>13859.682539682537</v>
      </c>
      <c r="I9" s="50">
        <f t="shared" si="2"/>
        <v>19.285574312029333</v>
      </c>
      <c r="J9" s="49">
        <f t="shared" si="3"/>
        <v>9960336</v>
      </c>
      <c r="P9" s="6">
        <f>B16*I16-D16^2</f>
        <v>9.2811161501631432</v>
      </c>
      <c r="Q9" s="6">
        <f>B16*J16-G16^2</f>
        <v>53409560</v>
      </c>
      <c r="V9" s="48">
        <v>3.6528935185185178E-2</v>
      </c>
      <c r="W9" s="39">
        <v>4.3915343915343907</v>
      </c>
      <c r="AL9" s="104"/>
      <c r="AM9" s="104"/>
      <c r="AN9" s="105" t="s">
        <v>78</v>
      </c>
      <c r="AO9" s="105"/>
      <c r="AP9" s="62">
        <v>0</v>
      </c>
      <c r="AQ9" s="61">
        <v>0.34870811675354763</v>
      </c>
      <c r="AR9" s="55"/>
    </row>
    <row r="10" spans="1:44">
      <c r="B10" s="37">
        <v>12</v>
      </c>
      <c r="C10" s="37" t="s">
        <v>39</v>
      </c>
      <c r="D10" s="39">
        <v>4.4312169312169303</v>
      </c>
      <c r="E10" s="40">
        <v>3.0350115740740764E-2</v>
      </c>
      <c r="F10" s="48">
        <f t="shared" si="0"/>
        <v>3.0350115740740764E-2</v>
      </c>
      <c r="G10" s="49">
        <v>2622</v>
      </c>
      <c r="H10" s="50">
        <f t="shared" si="1"/>
        <v>11618.650793650791</v>
      </c>
      <c r="I10" s="50">
        <f t="shared" si="2"/>
        <v>19.635683491503588</v>
      </c>
      <c r="J10" s="49">
        <f t="shared" si="3"/>
        <v>6874884</v>
      </c>
      <c r="O10" s="42" t="s">
        <v>65</v>
      </c>
      <c r="P10" s="43">
        <f>P7/P8</f>
        <v>-0.27651606043793792</v>
      </c>
      <c r="Q10" s="6"/>
      <c r="V10" s="48">
        <v>3.0350115740740764E-2</v>
      </c>
      <c r="W10" s="39">
        <v>4.4312169312169303</v>
      </c>
      <c r="AL10" s="104"/>
      <c r="AM10" s="104"/>
      <c r="AN10" s="105" t="s">
        <v>79</v>
      </c>
      <c r="AO10" s="64" t="s">
        <v>80</v>
      </c>
      <c r="AP10" s="65"/>
      <c r="AQ10" s="66">
        <v>-0.73174049551470788</v>
      </c>
      <c r="AR10" s="55"/>
    </row>
    <row r="11" spans="1:44" ht="15" customHeight="1">
      <c r="B11" s="37">
        <v>16</v>
      </c>
      <c r="C11" s="37" t="s">
        <v>39</v>
      </c>
      <c r="D11" s="39">
        <v>4.5211640211640205</v>
      </c>
      <c r="E11" s="40">
        <v>1.7975115740740739E-2</v>
      </c>
      <c r="F11" s="48">
        <f t="shared" si="0"/>
        <v>1.7975115740740739E-2</v>
      </c>
      <c r="G11" s="49">
        <v>1553</v>
      </c>
      <c r="H11" s="50">
        <f t="shared" si="1"/>
        <v>7021.3677248677241</v>
      </c>
      <c r="I11" s="50">
        <f t="shared" si="2"/>
        <v>20.440924106268014</v>
      </c>
      <c r="J11" s="49">
        <f t="shared" si="3"/>
        <v>2411809</v>
      </c>
      <c r="O11" s="52" t="s">
        <v>53</v>
      </c>
      <c r="P11" s="53">
        <f>CORREL(D4:D15,G4:G15)</f>
        <v>-0.27651606043793686</v>
      </c>
      <c r="V11" s="48">
        <v>1.7975115740740739E-2</v>
      </c>
      <c r="W11" s="39">
        <v>4.5211640211640205</v>
      </c>
      <c r="AL11" s="105"/>
      <c r="AM11" s="105"/>
      <c r="AN11" s="105"/>
      <c r="AO11" s="67" t="s">
        <v>81</v>
      </c>
      <c r="AP11" s="68"/>
      <c r="AQ11" s="61">
        <v>0.52657669606611746</v>
      </c>
      <c r="AR11" s="55"/>
    </row>
    <row r="12" spans="1:44">
      <c r="B12" s="38">
        <v>18</v>
      </c>
      <c r="C12" s="38" t="s">
        <v>39</v>
      </c>
      <c r="D12" s="39">
        <v>3.8783068783068777</v>
      </c>
      <c r="E12" s="40">
        <v>2.5868055555555582E-2</v>
      </c>
      <c r="F12" s="48">
        <f t="shared" si="0"/>
        <v>2.5868055555555582E-2</v>
      </c>
      <c r="G12" s="49">
        <v>2235</v>
      </c>
      <c r="H12" s="50">
        <f t="shared" si="1"/>
        <v>8668.015873015871</v>
      </c>
      <c r="I12" s="50">
        <f t="shared" si="2"/>
        <v>15.041264242322439</v>
      </c>
      <c r="J12" s="49">
        <f t="shared" si="3"/>
        <v>4995225</v>
      </c>
      <c r="O12" s="52" t="s">
        <v>66</v>
      </c>
      <c r="P12" s="53">
        <f>(ABS(P11)*SQRT(P14))/SQRT(1-ABS(P11)^2)</f>
        <v>0.90989812857654651</v>
      </c>
      <c r="V12" s="48">
        <v>2.5868055555555582E-2</v>
      </c>
      <c r="W12" s="39">
        <v>3.8783068783068777</v>
      </c>
      <c r="AL12" s="105" t="s">
        <v>85</v>
      </c>
      <c r="AM12" s="105" t="s">
        <v>74</v>
      </c>
      <c r="AN12" s="105"/>
      <c r="AO12" s="105"/>
      <c r="AP12" s="69">
        <v>-0.28103763957557981</v>
      </c>
      <c r="AQ12" s="63">
        <v>1</v>
      </c>
      <c r="AR12" s="55"/>
    </row>
    <row r="13" spans="1:44" ht="15" customHeight="1">
      <c r="B13" s="37">
        <v>22</v>
      </c>
      <c r="C13" s="37" t="s">
        <v>39</v>
      </c>
      <c r="D13" s="39">
        <v>4.462962962962961</v>
      </c>
      <c r="E13" s="40">
        <v>2.6392361111111106E-2</v>
      </c>
      <c r="F13" s="48">
        <f t="shared" si="0"/>
        <v>2.6392361111111106E-2</v>
      </c>
      <c r="G13" s="49">
        <v>2280</v>
      </c>
      <c r="H13" s="50">
        <f t="shared" si="1"/>
        <v>10175.555555555551</v>
      </c>
      <c r="I13" s="50">
        <f t="shared" si="2"/>
        <v>19.918038408779132</v>
      </c>
      <c r="J13" s="49">
        <f t="shared" si="3"/>
        <v>5198400</v>
      </c>
      <c r="O13" s="52" t="s">
        <v>67</v>
      </c>
      <c r="P13" s="52">
        <f>_xlfn.T.DIST.2T(P12,P14)</f>
        <v>0.38428306774184462</v>
      </c>
      <c r="V13" s="48">
        <v>2.6392361111111106E-2</v>
      </c>
      <c r="W13" s="39">
        <v>4.462962962962961</v>
      </c>
      <c r="AL13" s="104"/>
      <c r="AM13" s="105" t="s">
        <v>75</v>
      </c>
      <c r="AN13" s="105"/>
      <c r="AO13" s="105"/>
      <c r="AP13" s="69">
        <v>0.37623212330277722</v>
      </c>
      <c r="AQ13" s="70"/>
      <c r="AR13" s="55"/>
    </row>
    <row r="14" spans="1:44" ht="15" customHeight="1">
      <c r="B14" s="37">
        <v>25</v>
      </c>
      <c r="C14" s="37" t="s">
        <v>39</v>
      </c>
      <c r="D14" s="39">
        <v>3.7645502645502646</v>
      </c>
      <c r="E14" s="40">
        <v>4.5178240740740769E-2</v>
      </c>
      <c r="F14" s="48">
        <f t="shared" si="0"/>
        <v>4.5178240740740769E-2</v>
      </c>
      <c r="G14" s="49">
        <v>3903</v>
      </c>
      <c r="H14" s="50">
        <f t="shared" si="1"/>
        <v>14693.039682539684</v>
      </c>
      <c r="I14" s="50">
        <f t="shared" si="2"/>
        <v>14.171838694325468</v>
      </c>
      <c r="J14" s="49">
        <f t="shared" si="3"/>
        <v>15233409</v>
      </c>
      <c r="O14" s="52" t="s">
        <v>68</v>
      </c>
      <c r="P14" s="54">
        <f>COUNT(D4:D15)-2</f>
        <v>10</v>
      </c>
      <c r="V14" s="48">
        <v>4.5178240740740769E-2</v>
      </c>
      <c r="W14" s="39">
        <v>3.7645502645502646</v>
      </c>
      <c r="AJ14" t="s">
        <v>56</v>
      </c>
      <c r="AL14" s="104"/>
      <c r="AM14" s="105" t="s">
        <v>76</v>
      </c>
      <c r="AN14" s="105"/>
      <c r="AO14" s="105"/>
      <c r="AP14" s="62">
        <v>12</v>
      </c>
      <c r="AQ14" s="63">
        <v>12</v>
      </c>
      <c r="AR14" s="55"/>
    </row>
    <row r="15" spans="1:44">
      <c r="B15" s="38">
        <v>27</v>
      </c>
      <c r="C15" s="38" t="s">
        <v>39</v>
      </c>
      <c r="D15" s="39">
        <v>4.4206349206349191</v>
      </c>
      <c r="E15" s="40">
        <v>3.776967592592588E-2</v>
      </c>
      <c r="F15" s="48">
        <f t="shared" si="0"/>
        <v>3.776967592592588E-2</v>
      </c>
      <c r="G15" s="49">
        <v>3263</v>
      </c>
      <c r="H15" s="50">
        <f t="shared" si="1"/>
        <v>14424.531746031742</v>
      </c>
      <c r="I15" s="50">
        <f t="shared" si="2"/>
        <v>19.542013101536899</v>
      </c>
      <c r="J15" s="49">
        <f t="shared" si="3"/>
        <v>10647169</v>
      </c>
      <c r="O15" t="s">
        <v>69</v>
      </c>
      <c r="V15" s="48">
        <v>3.776967592592588E-2</v>
      </c>
      <c r="W15" s="39">
        <v>4.4206349206349191</v>
      </c>
      <c r="AJ15" t="s">
        <v>57</v>
      </c>
      <c r="AK15" t="s">
        <v>60</v>
      </c>
      <c r="AL15" s="104"/>
      <c r="AM15" s="105" t="s">
        <v>83</v>
      </c>
      <c r="AN15" s="105" t="s">
        <v>77</v>
      </c>
      <c r="AO15" s="105"/>
      <c r="AP15" s="69">
        <v>6.388762054927194E-2</v>
      </c>
      <c r="AQ15" s="63">
        <v>0</v>
      </c>
      <c r="AR15" s="55"/>
    </row>
    <row r="16" spans="1:44">
      <c r="A16" s="1" t="s">
        <v>52</v>
      </c>
      <c r="B16" s="41">
        <f>COUNT(B4:B15)</f>
        <v>12</v>
      </c>
      <c r="C16" s="38" t="s">
        <v>49</v>
      </c>
      <c r="D16" s="50">
        <f>SUM(D4:D15)</f>
        <v>50.690476190476183</v>
      </c>
      <c r="E16" s="40"/>
      <c r="F16" s="48">
        <f t="shared" ref="F16:J16" si="4">SUM(F4:F15)</f>
        <v>0.37539467592592601</v>
      </c>
      <c r="G16" s="49">
        <f>SUM(G4:G15)</f>
        <v>32432</v>
      </c>
      <c r="H16" s="50">
        <f t="shared" si="4"/>
        <v>136486.42328042327</v>
      </c>
      <c r="I16" s="50">
        <f t="shared" si="4"/>
        <v>214.90045771394966</v>
      </c>
      <c r="J16" s="49">
        <f t="shared" si="4"/>
        <v>92103682</v>
      </c>
      <c r="AJ16" t="s">
        <v>58</v>
      </c>
      <c r="AK16" t="s">
        <v>60</v>
      </c>
      <c r="AL16" s="104"/>
      <c r="AM16" s="104"/>
      <c r="AN16" s="105" t="s">
        <v>78</v>
      </c>
      <c r="AO16" s="105"/>
      <c r="AP16" s="69">
        <v>0.34870811675354763</v>
      </c>
      <c r="AQ16" s="63">
        <v>0</v>
      </c>
      <c r="AR16" s="55"/>
    </row>
    <row r="17" spans="2:44">
      <c r="AJ17" t="s">
        <v>59</v>
      </c>
      <c r="AK17" t="s">
        <v>60</v>
      </c>
      <c r="AL17" s="104"/>
      <c r="AM17" s="104"/>
      <c r="AN17" s="105" t="s">
        <v>79</v>
      </c>
      <c r="AO17" s="64" t="s">
        <v>80</v>
      </c>
      <c r="AP17" s="71">
        <v>-0.73174049551470788</v>
      </c>
      <c r="AQ17" s="72"/>
      <c r="AR17" s="55"/>
    </row>
    <row r="18" spans="2:44" ht="15" customHeight="1">
      <c r="AJ18" t="s">
        <v>64</v>
      </c>
      <c r="AK18" t="s">
        <v>60</v>
      </c>
      <c r="AL18" s="107"/>
      <c r="AM18" s="107"/>
      <c r="AN18" s="107"/>
      <c r="AO18" s="73" t="s">
        <v>81</v>
      </c>
      <c r="AP18" s="74">
        <v>0.52657669606611746</v>
      </c>
      <c r="AQ18" s="75"/>
      <c r="AR18" s="55"/>
    </row>
    <row r="19" spans="2:44" ht="47.25" customHeight="1">
      <c r="B19" s="44" t="s">
        <v>42</v>
      </c>
      <c r="C19" s="44" t="s">
        <v>43</v>
      </c>
      <c r="D19" s="45" t="s">
        <v>44</v>
      </c>
      <c r="E19" s="46" t="s">
        <v>45</v>
      </c>
      <c r="F19" s="46" t="s">
        <v>51</v>
      </c>
      <c r="G19" s="46"/>
      <c r="H19" s="47" t="s">
        <v>48</v>
      </c>
      <c r="I19" s="47" t="s">
        <v>54</v>
      </c>
      <c r="J19" s="47" t="s">
        <v>55</v>
      </c>
      <c r="V19" s="46" t="s">
        <v>51</v>
      </c>
      <c r="W19" s="45" t="s">
        <v>44</v>
      </c>
      <c r="AL19" s="106" t="s">
        <v>82</v>
      </c>
      <c r="AM19" s="106"/>
      <c r="AN19" s="106"/>
      <c r="AO19" s="106"/>
      <c r="AP19" s="106"/>
      <c r="AQ19" s="106"/>
      <c r="AR19" s="55"/>
    </row>
    <row r="20" spans="2:44" ht="15" customHeight="1">
      <c r="B20" s="37">
        <v>2</v>
      </c>
      <c r="C20" s="37" t="s">
        <v>40</v>
      </c>
      <c r="D20" s="39">
        <v>3.051282051282052</v>
      </c>
      <c r="E20" s="40">
        <v>1.7976851851851848E-2</v>
      </c>
      <c r="F20" s="48">
        <f>E20</f>
        <v>1.7976851851851848E-2</v>
      </c>
      <c r="G20" s="49">
        <v>1553</v>
      </c>
      <c r="H20" s="50">
        <f>D20*G20</f>
        <v>4738.6410256410263</v>
      </c>
      <c r="I20" s="50">
        <f>D20^2</f>
        <v>9.3103221564760066</v>
      </c>
      <c r="J20" s="49">
        <f>G20^2</f>
        <v>2411809</v>
      </c>
      <c r="V20" s="48">
        <v>1.7976851851851848E-2</v>
      </c>
      <c r="W20" s="39">
        <v>3.051282051282052</v>
      </c>
      <c r="AL20" s="108" t="s">
        <v>71</v>
      </c>
      <c r="AM20" s="108"/>
      <c r="AN20" s="108"/>
      <c r="AO20" s="108"/>
      <c r="AP20" s="108"/>
      <c r="AQ20" s="108"/>
      <c r="AR20" s="55"/>
    </row>
    <row r="21" spans="2:44" ht="24.75">
      <c r="B21" s="37">
        <v>4</v>
      </c>
      <c r="C21" s="37" t="s">
        <v>40</v>
      </c>
      <c r="D21" s="39">
        <v>3.5085470085470085</v>
      </c>
      <c r="E21" s="40">
        <v>3.6918402777777783E-2</v>
      </c>
      <c r="F21" s="48">
        <f t="shared" ref="F21:F34" si="5">E21</f>
        <v>3.6918402777777783E-2</v>
      </c>
      <c r="G21" s="49">
        <v>3190</v>
      </c>
      <c r="H21" s="50">
        <f t="shared" ref="H21:H34" si="6">D21*G21</f>
        <v>11192.264957264957</v>
      </c>
      <c r="I21" s="50">
        <f t="shared" ref="I21:I34" si="7">D21^2</f>
        <v>12.309902111184162</v>
      </c>
      <c r="J21" s="49">
        <f t="shared" ref="J21:J34" si="8">G21^2</f>
        <v>10176100</v>
      </c>
      <c r="L21" s="6"/>
      <c r="V21" s="48">
        <v>3.6918402777777783E-2</v>
      </c>
      <c r="W21" s="39">
        <v>3.5085470085470085</v>
      </c>
      <c r="AL21" s="102" t="s">
        <v>70</v>
      </c>
      <c r="AM21" s="102"/>
      <c r="AN21" s="102"/>
      <c r="AO21" s="102"/>
      <c r="AP21" s="56" t="s">
        <v>72</v>
      </c>
      <c r="AQ21" s="57" t="s">
        <v>73</v>
      </c>
      <c r="AR21" s="55"/>
    </row>
    <row r="22" spans="2:44">
      <c r="B22" s="37">
        <v>7</v>
      </c>
      <c r="C22" s="37" t="s">
        <v>40</v>
      </c>
      <c r="D22" s="39">
        <v>4.066951566951567</v>
      </c>
      <c r="E22" s="40">
        <v>3.1601273148148132E-2</v>
      </c>
      <c r="F22" s="48">
        <f t="shared" si="5"/>
        <v>3.1601273148148132E-2</v>
      </c>
      <c r="G22" s="49">
        <v>2730</v>
      </c>
      <c r="H22" s="50">
        <f t="shared" si="6"/>
        <v>11102.777777777777</v>
      </c>
      <c r="I22" s="50">
        <f t="shared" si="7"/>
        <v>16.540095047929807</v>
      </c>
      <c r="J22" s="49">
        <f t="shared" si="8"/>
        <v>7452900</v>
      </c>
      <c r="V22" s="48">
        <v>3.1601273148148132E-2</v>
      </c>
      <c r="W22" s="39">
        <v>4.066951566951567</v>
      </c>
      <c r="AL22" s="103" t="s">
        <v>72</v>
      </c>
      <c r="AM22" s="103" t="s">
        <v>74</v>
      </c>
      <c r="AN22" s="103"/>
      <c r="AO22" s="103"/>
      <c r="AP22" s="58">
        <v>1</v>
      </c>
      <c r="AQ22" s="59">
        <v>0.50283309605141702</v>
      </c>
      <c r="AR22" s="55"/>
    </row>
    <row r="23" spans="2:44">
      <c r="B23" s="37">
        <v>8</v>
      </c>
      <c r="C23" s="37" t="s">
        <v>40</v>
      </c>
      <c r="D23" s="39">
        <v>4.2094017094017087</v>
      </c>
      <c r="E23" s="40">
        <v>3.42546296296296E-2</v>
      </c>
      <c r="F23" s="48">
        <f t="shared" si="5"/>
        <v>3.42546296296296E-2</v>
      </c>
      <c r="G23" s="51">
        <v>2960</v>
      </c>
      <c r="H23" s="50">
        <f t="shared" si="6"/>
        <v>12459.829059829057</v>
      </c>
      <c r="I23" s="50">
        <f t="shared" si="7"/>
        <v>17.719062751114027</v>
      </c>
      <c r="J23" s="49">
        <f t="shared" si="8"/>
        <v>8761600</v>
      </c>
      <c r="V23" s="48">
        <v>3.42546296296296E-2</v>
      </c>
      <c r="W23" s="39">
        <v>4.2094017094017087</v>
      </c>
      <c r="AL23" s="104"/>
      <c r="AM23" s="105" t="s">
        <v>75</v>
      </c>
      <c r="AN23" s="105"/>
      <c r="AO23" s="105"/>
      <c r="AP23" s="60"/>
      <c r="AQ23" s="61">
        <v>5.6072736452041159E-2</v>
      </c>
      <c r="AR23" s="55"/>
    </row>
    <row r="24" spans="2:44">
      <c r="B24" s="37">
        <v>11</v>
      </c>
      <c r="C24" s="37" t="s">
        <v>40</v>
      </c>
      <c r="D24" s="39">
        <v>4.0897435897435894</v>
      </c>
      <c r="E24" s="40">
        <v>2.7007523148148152E-2</v>
      </c>
      <c r="F24" s="48">
        <f t="shared" si="5"/>
        <v>2.7007523148148152E-2</v>
      </c>
      <c r="G24" s="51">
        <v>2333</v>
      </c>
      <c r="H24" s="50">
        <f t="shared" si="6"/>
        <v>9541.3717948717949</v>
      </c>
      <c r="I24" s="50">
        <f t="shared" si="7"/>
        <v>16.726002629848782</v>
      </c>
      <c r="J24" s="49">
        <f t="shared" si="8"/>
        <v>5442889</v>
      </c>
      <c r="V24" s="48">
        <v>2.7007523148148152E-2</v>
      </c>
      <c r="W24" s="39">
        <v>4.0897435897435894</v>
      </c>
      <c r="AL24" s="104"/>
      <c r="AM24" s="105" t="s">
        <v>76</v>
      </c>
      <c r="AN24" s="105"/>
      <c r="AO24" s="105"/>
      <c r="AP24" s="62">
        <v>15</v>
      </c>
      <c r="AQ24" s="63">
        <v>15</v>
      </c>
      <c r="AR24" s="55"/>
    </row>
    <row r="25" spans="2:44">
      <c r="B25" s="37">
        <v>13</v>
      </c>
      <c r="C25" s="37" t="s">
        <v>40</v>
      </c>
      <c r="D25" s="39">
        <v>4.2948717948717938</v>
      </c>
      <c r="E25" s="40">
        <v>2.8437499999999998E-2</v>
      </c>
      <c r="F25" s="48">
        <f t="shared" si="5"/>
        <v>2.8437499999999998E-2</v>
      </c>
      <c r="G25" s="51">
        <v>2457</v>
      </c>
      <c r="H25" s="50">
        <f t="shared" si="6"/>
        <v>10552.499999999998</v>
      </c>
      <c r="I25" s="50">
        <f t="shared" si="7"/>
        <v>18.445923734385264</v>
      </c>
      <c r="J25" s="49">
        <f t="shared" si="8"/>
        <v>6036849</v>
      </c>
      <c r="V25" s="48">
        <v>2.8437499999999998E-2</v>
      </c>
      <c r="W25" s="39">
        <v>4.2948717948717938</v>
      </c>
      <c r="AL25" s="104"/>
      <c r="AM25" s="105" t="s">
        <v>83</v>
      </c>
      <c r="AN25" s="105" t="s">
        <v>77</v>
      </c>
      <c r="AO25" s="105"/>
      <c r="AP25" s="62">
        <v>0</v>
      </c>
      <c r="AQ25" s="61">
        <v>-3.5487525970627543E-2</v>
      </c>
      <c r="AR25" s="55"/>
    </row>
    <row r="26" spans="2:44">
      <c r="B26" s="37">
        <v>14</v>
      </c>
      <c r="C26" s="37" t="s">
        <v>40</v>
      </c>
      <c r="D26" s="39">
        <v>3.6937321937321936</v>
      </c>
      <c r="E26" s="40">
        <v>2.6821759259259274E-2</v>
      </c>
      <c r="F26" s="48">
        <f t="shared" si="5"/>
        <v>2.6821759259259274E-2</v>
      </c>
      <c r="G26" s="51">
        <v>2317</v>
      </c>
      <c r="H26" s="50">
        <f t="shared" si="6"/>
        <v>8558.3774928774928</v>
      </c>
      <c r="I26" s="50">
        <f t="shared" si="7"/>
        <v>13.643657519013644</v>
      </c>
      <c r="J26" s="49">
        <f t="shared" si="8"/>
        <v>5368489</v>
      </c>
      <c r="O26" t="s">
        <v>8</v>
      </c>
      <c r="P26" s="6">
        <f>(B35*H35)-(D35*G35)</f>
        <v>24668.981481481344</v>
      </c>
      <c r="V26" s="48">
        <v>2.6821759259259274E-2</v>
      </c>
      <c r="W26" s="39">
        <v>3.6937321937321936</v>
      </c>
      <c r="AL26" s="104"/>
      <c r="AM26" s="104"/>
      <c r="AN26" s="105" t="s">
        <v>78</v>
      </c>
      <c r="AO26" s="105"/>
      <c r="AP26" s="62">
        <v>0</v>
      </c>
      <c r="AQ26" s="61">
        <v>0.27214554156792242</v>
      </c>
      <c r="AR26" s="55"/>
    </row>
    <row r="27" spans="2:44">
      <c r="B27" s="37">
        <v>15</v>
      </c>
      <c r="C27" s="37" t="s">
        <v>40</v>
      </c>
      <c r="D27" s="39">
        <v>4.2834757834757831</v>
      </c>
      <c r="E27" s="40">
        <v>3.6544560185185204E-2</v>
      </c>
      <c r="F27" s="48">
        <f t="shared" si="5"/>
        <v>3.6544560185185204E-2</v>
      </c>
      <c r="G27" s="51">
        <v>3157</v>
      </c>
      <c r="H27" s="50">
        <f t="shared" si="6"/>
        <v>13522.933048433048</v>
      </c>
      <c r="I27" s="50">
        <f t="shared" si="7"/>
        <v>18.348164787623475</v>
      </c>
      <c r="J27" s="49">
        <f t="shared" si="8"/>
        <v>9966649</v>
      </c>
      <c r="O27" t="s">
        <v>9</v>
      </c>
      <c r="P27" s="6">
        <f>SQRT(P28*Q28)</f>
        <v>49188.697048346359</v>
      </c>
      <c r="Q27" s="6"/>
      <c r="V27" s="48">
        <v>3.6544560185185204E-2</v>
      </c>
      <c r="W27" s="39">
        <v>4.2834757834757831</v>
      </c>
      <c r="AL27" s="104"/>
      <c r="AM27" s="104"/>
      <c r="AN27" s="105" t="s">
        <v>79</v>
      </c>
      <c r="AO27" s="64" t="s">
        <v>80</v>
      </c>
      <c r="AP27" s="65"/>
      <c r="AQ27" s="66">
        <v>-0.31526496024640555</v>
      </c>
      <c r="AR27" s="55"/>
    </row>
    <row r="28" spans="2:44">
      <c r="B28" s="38">
        <v>17</v>
      </c>
      <c r="C28" s="38" t="s">
        <v>40</v>
      </c>
      <c r="D28" s="39">
        <v>4.4501424501424482</v>
      </c>
      <c r="E28" s="40">
        <v>2.6369212962962969E-2</v>
      </c>
      <c r="F28" s="48">
        <f t="shared" si="5"/>
        <v>2.6369212962962969E-2</v>
      </c>
      <c r="G28" s="51">
        <v>2278</v>
      </c>
      <c r="H28" s="50">
        <f t="shared" si="6"/>
        <v>10137.424501424497</v>
      </c>
      <c r="I28" s="50">
        <f t="shared" si="7"/>
        <v>19.803767826559831</v>
      </c>
      <c r="J28" s="49">
        <f t="shared" si="8"/>
        <v>5189284</v>
      </c>
      <c r="P28" s="6">
        <f>B35*I35-D35^2</f>
        <v>34.107401725635555</v>
      </c>
      <c r="Q28" s="6">
        <f>B35*J35-G35^2</f>
        <v>70938500</v>
      </c>
      <c r="V28" s="48">
        <v>2.6369212962962969E-2</v>
      </c>
      <c r="W28" s="39">
        <v>4.4501424501424482</v>
      </c>
      <c r="AL28" s="105"/>
      <c r="AM28" s="105"/>
      <c r="AN28" s="105"/>
      <c r="AO28" s="67" t="s">
        <v>81</v>
      </c>
      <c r="AP28" s="68"/>
      <c r="AQ28" s="61">
        <v>0.8531410122442763</v>
      </c>
      <c r="AR28" s="55"/>
    </row>
    <row r="29" spans="2:44">
      <c r="B29" s="37">
        <v>19</v>
      </c>
      <c r="C29" s="37" t="s">
        <v>40</v>
      </c>
      <c r="D29" s="39">
        <v>3.8290598290598297</v>
      </c>
      <c r="E29" s="40">
        <v>2.8652777777777742E-2</v>
      </c>
      <c r="F29" s="48">
        <f t="shared" si="5"/>
        <v>2.8652777777777742E-2</v>
      </c>
      <c r="G29" s="51">
        <v>2476</v>
      </c>
      <c r="H29" s="50">
        <f t="shared" si="6"/>
        <v>9480.7521367521385</v>
      </c>
      <c r="I29" s="50">
        <f t="shared" si="7"/>
        <v>14.661699174519692</v>
      </c>
      <c r="J29" s="49">
        <f t="shared" si="8"/>
        <v>6130576</v>
      </c>
      <c r="O29" s="42" t="s">
        <v>50</v>
      </c>
      <c r="P29" s="43">
        <f>P26/P27</f>
        <v>0.50151727859826845</v>
      </c>
      <c r="Q29" s="6"/>
      <c r="V29" s="48">
        <v>2.8652777777777742E-2</v>
      </c>
      <c r="W29" s="39">
        <v>3.8290598290598297</v>
      </c>
      <c r="AJ29" t="s">
        <v>56</v>
      </c>
      <c r="AL29" s="105" t="s">
        <v>73</v>
      </c>
      <c r="AM29" s="105" t="s">
        <v>74</v>
      </c>
      <c r="AN29" s="105"/>
      <c r="AO29" s="105"/>
      <c r="AP29" s="69">
        <v>0.50283309605141702</v>
      </c>
      <c r="AQ29" s="63">
        <v>1</v>
      </c>
      <c r="AR29" s="55"/>
    </row>
    <row r="30" spans="2:44">
      <c r="B30" s="37">
        <v>20</v>
      </c>
      <c r="C30" s="37" t="s">
        <v>40</v>
      </c>
      <c r="D30" s="39">
        <v>3.6153846153846145</v>
      </c>
      <c r="E30" s="40">
        <v>3.2984953703703718E-2</v>
      </c>
      <c r="F30" s="48">
        <f t="shared" si="5"/>
        <v>3.2984953703703718E-2</v>
      </c>
      <c r="G30" s="51">
        <v>2850</v>
      </c>
      <c r="H30" s="50">
        <f t="shared" si="6"/>
        <v>10303.846153846151</v>
      </c>
      <c r="I30" s="50">
        <f t="shared" si="7"/>
        <v>13.071005917159757</v>
      </c>
      <c r="J30" s="49">
        <f t="shared" si="8"/>
        <v>8122500</v>
      </c>
      <c r="O30" s="52" t="s">
        <v>53</v>
      </c>
      <c r="P30" s="53">
        <f>CORREL(D20:D34,G20:G34)</f>
        <v>0.50151727859827278</v>
      </c>
      <c r="Q30" s="6"/>
      <c r="V30" s="48">
        <v>3.2984953703703718E-2</v>
      </c>
      <c r="W30" s="39">
        <v>3.6153846153846145</v>
      </c>
      <c r="AJ30" t="s">
        <v>57</v>
      </c>
      <c r="AK30" t="s">
        <v>60</v>
      </c>
      <c r="AL30" s="104"/>
      <c r="AM30" s="105" t="s">
        <v>75</v>
      </c>
      <c r="AN30" s="105"/>
      <c r="AO30" s="105"/>
      <c r="AP30" s="69">
        <v>5.6072736452041159E-2</v>
      </c>
      <c r="AQ30" s="70"/>
      <c r="AR30" s="55"/>
    </row>
    <row r="31" spans="2:44">
      <c r="B31" s="37">
        <v>21</v>
      </c>
      <c r="C31" s="37" t="s">
        <v>40</v>
      </c>
      <c r="D31" s="39">
        <v>4.0341880341880332</v>
      </c>
      <c r="E31" s="40">
        <v>3.1417824074074077E-2</v>
      </c>
      <c r="F31" s="48">
        <f t="shared" si="5"/>
        <v>3.1417824074074077E-2</v>
      </c>
      <c r="G31" s="51">
        <v>2715</v>
      </c>
      <c r="H31" s="50">
        <f t="shared" si="6"/>
        <v>10952.82051282051</v>
      </c>
      <c r="I31" s="50">
        <f t="shared" si="7"/>
        <v>16.274673095185907</v>
      </c>
      <c r="J31" s="49">
        <f t="shared" si="8"/>
        <v>7371225</v>
      </c>
      <c r="O31" s="52" t="s">
        <v>66</v>
      </c>
      <c r="P31" s="53">
        <f>(ABS(P30)*SQRT(P33))/SQRT(1-ABS(P30)^2)</f>
        <v>2.0901013928099146</v>
      </c>
      <c r="V31" s="48">
        <v>3.1417824074074077E-2</v>
      </c>
      <c r="W31" s="39">
        <v>4.0341880341880332</v>
      </c>
      <c r="AJ31" t="s">
        <v>58</v>
      </c>
      <c r="AK31" t="s">
        <v>60</v>
      </c>
      <c r="AL31" s="104"/>
      <c r="AM31" s="105" t="s">
        <v>76</v>
      </c>
      <c r="AN31" s="105"/>
      <c r="AO31" s="105"/>
      <c r="AP31" s="62">
        <v>15</v>
      </c>
      <c r="AQ31" s="63">
        <v>15</v>
      </c>
      <c r="AR31" s="55"/>
    </row>
    <row r="32" spans="2:44">
      <c r="B32" s="38">
        <v>23</v>
      </c>
      <c r="C32" s="38" t="s">
        <v>40</v>
      </c>
      <c r="D32" s="39">
        <v>3.4615384615384617</v>
      </c>
      <c r="E32" s="40">
        <v>1.5980324074074091E-2</v>
      </c>
      <c r="F32" s="48">
        <f t="shared" si="5"/>
        <v>1.5980324074074091E-2</v>
      </c>
      <c r="G32" s="51">
        <v>1381</v>
      </c>
      <c r="H32" s="50">
        <f t="shared" si="6"/>
        <v>4780.3846153846152</v>
      </c>
      <c r="I32" s="50">
        <f t="shared" si="7"/>
        <v>11.98224852071006</v>
      </c>
      <c r="J32" s="49">
        <f t="shared" si="8"/>
        <v>1907161</v>
      </c>
      <c r="O32" s="52" t="s">
        <v>67</v>
      </c>
      <c r="P32" s="52">
        <f>_xlfn.T.DIST.2T(P31,P33)</f>
        <v>5.6823751877375435E-2</v>
      </c>
      <c r="V32" s="48">
        <v>1.5980324074074091E-2</v>
      </c>
      <c r="W32" s="39">
        <v>3.4615384615384617</v>
      </c>
      <c r="AJ32" t="s">
        <v>59</v>
      </c>
      <c r="AK32" t="s">
        <v>60</v>
      </c>
      <c r="AL32" s="104"/>
      <c r="AM32" s="105" t="s">
        <v>83</v>
      </c>
      <c r="AN32" s="105" t="s">
        <v>77</v>
      </c>
      <c r="AO32" s="105"/>
      <c r="AP32" s="69">
        <v>-3.5487525970627543E-2</v>
      </c>
      <c r="AQ32" s="63">
        <v>0</v>
      </c>
      <c r="AR32" s="55"/>
    </row>
    <row r="33" spans="1:44">
      <c r="B33" s="37">
        <v>24</v>
      </c>
      <c r="C33" s="37" t="s">
        <v>40</v>
      </c>
      <c r="D33" s="39">
        <v>3.6695156695156701</v>
      </c>
      <c r="E33" s="40">
        <v>3.4120370370370391E-2</v>
      </c>
      <c r="F33" s="48">
        <f t="shared" si="5"/>
        <v>3.4120370370370391E-2</v>
      </c>
      <c r="G33" s="51">
        <v>2948</v>
      </c>
      <c r="H33" s="50">
        <f t="shared" si="6"/>
        <v>10817.732193732196</v>
      </c>
      <c r="I33" s="50">
        <f t="shared" si="7"/>
        <v>13.465345248821036</v>
      </c>
      <c r="J33" s="49">
        <f t="shared" si="8"/>
        <v>8690704</v>
      </c>
      <c r="O33" s="52" t="s">
        <v>68</v>
      </c>
      <c r="P33" s="54">
        <f>COUNT(D20:D34)-2</f>
        <v>13</v>
      </c>
      <c r="V33" s="48">
        <v>3.4120370370370391E-2</v>
      </c>
      <c r="W33" s="39">
        <v>3.6695156695156701</v>
      </c>
      <c r="AJ33" t="s">
        <v>64</v>
      </c>
      <c r="AK33" t="s">
        <v>60</v>
      </c>
      <c r="AL33" s="104"/>
      <c r="AM33" s="104"/>
      <c r="AN33" s="105" t="s">
        <v>78</v>
      </c>
      <c r="AO33" s="105"/>
      <c r="AP33" s="69">
        <v>0.27214554156792242</v>
      </c>
      <c r="AQ33" s="63">
        <v>0</v>
      </c>
      <c r="AR33" s="55"/>
    </row>
    <row r="34" spans="1:44">
      <c r="B34" s="37">
        <v>26</v>
      </c>
      <c r="C34" s="37" t="s">
        <v>40</v>
      </c>
      <c r="D34" s="39">
        <v>4.3945868945868929</v>
      </c>
      <c r="E34" s="40">
        <v>4.0799768518518492E-2</v>
      </c>
      <c r="F34" s="48">
        <f t="shared" si="5"/>
        <v>4.0799768518518492E-2</v>
      </c>
      <c r="G34" s="51">
        <v>3525</v>
      </c>
      <c r="H34" s="50">
        <f t="shared" si="6"/>
        <v>15490.918803418797</v>
      </c>
      <c r="I34" s="50">
        <f t="shared" si="7"/>
        <v>19.312393974074872</v>
      </c>
      <c r="J34" s="49">
        <f t="shared" si="8"/>
        <v>12425625</v>
      </c>
      <c r="O34" t="s">
        <v>69</v>
      </c>
      <c r="V34" s="48">
        <v>4.0799768518518492E-2</v>
      </c>
      <c r="W34" s="39">
        <v>4.3945868945868929</v>
      </c>
      <c r="AL34" s="104"/>
      <c r="AM34" s="104"/>
      <c r="AN34" s="105" t="s">
        <v>79</v>
      </c>
      <c r="AO34" s="64" t="s">
        <v>80</v>
      </c>
      <c r="AP34" s="71">
        <v>-0.31526496024640555</v>
      </c>
      <c r="AQ34" s="72"/>
      <c r="AR34" s="55"/>
    </row>
    <row r="35" spans="1:44">
      <c r="A35" s="1" t="s">
        <v>52</v>
      </c>
      <c r="B35" s="41">
        <f>COUNT(B20:B34)</f>
        <v>15</v>
      </c>
      <c r="C35" s="38" t="s">
        <v>49</v>
      </c>
      <c r="D35" s="50">
        <f>SUM(D20:D34)</f>
        <v>58.652421652421644</v>
      </c>
      <c r="E35" s="40"/>
      <c r="F35" s="50">
        <f t="shared" ref="F35:J35" si="9">SUM(F20:F34)</f>
        <v>0.44988773148148153</v>
      </c>
      <c r="G35" s="49">
        <f t="shared" si="9"/>
        <v>38870</v>
      </c>
      <c r="H35" s="50">
        <f t="shared" si="9"/>
        <v>153632.57407407404</v>
      </c>
      <c r="I35" s="50">
        <f t="shared" si="9"/>
        <v>231.61426449460632</v>
      </c>
      <c r="J35" s="49">
        <f t="shared" si="9"/>
        <v>105454360</v>
      </c>
      <c r="AL35" s="107"/>
      <c r="AM35" s="107"/>
      <c r="AN35" s="107"/>
      <c r="AO35" s="73" t="s">
        <v>81</v>
      </c>
      <c r="AP35" s="74">
        <v>0.8531410122442763</v>
      </c>
      <c r="AQ35" s="75"/>
      <c r="AR35" s="55"/>
    </row>
    <row r="36" spans="1:44">
      <c r="AL36" s="106" t="s">
        <v>82</v>
      </c>
      <c r="AM36" s="106"/>
      <c r="AN36" s="106"/>
      <c r="AO36" s="106"/>
      <c r="AP36" s="106"/>
      <c r="AQ36" s="106"/>
      <c r="AR36" s="55"/>
    </row>
  </sheetData>
  <mergeCells count="38">
    <mergeCell ref="AL3:AQ3"/>
    <mergeCell ref="AL4:AO4"/>
    <mergeCell ref="AL5:AL11"/>
    <mergeCell ref="AM5:AO5"/>
    <mergeCell ref="AM6:AO6"/>
    <mergeCell ref="AM7:AO7"/>
    <mergeCell ref="AL20:AQ20"/>
    <mergeCell ref="AM8:AM11"/>
    <mergeCell ref="AN8:AO8"/>
    <mergeCell ref="AN9:AO9"/>
    <mergeCell ref="AN10:AN11"/>
    <mergeCell ref="AL12:AL18"/>
    <mergeCell ref="AL19:AQ19"/>
    <mergeCell ref="AM12:AO12"/>
    <mergeCell ref="AM13:AO13"/>
    <mergeCell ref="AM14:AO14"/>
    <mergeCell ref="AM15:AM18"/>
    <mergeCell ref="AN15:AO15"/>
    <mergeCell ref="AN16:AO16"/>
    <mergeCell ref="AN17:AN18"/>
    <mergeCell ref="AL36:AQ36"/>
    <mergeCell ref="AL29:AL35"/>
    <mergeCell ref="AM29:AO29"/>
    <mergeCell ref="AM30:AO30"/>
    <mergeCell ref="AM31:AO31"/>
    <mergeCell ref="AM32:AM35"/>
    <mergeCell ref="AN32:AO32"/>
    <mergeCell ref="AN33:AO33"/>
    <mergeCell ref="AN34:AN35"/>
    <mergeCell ref="AL21:AO21"/>
    <mergeCell ref="AL22:AL28"/>
    <mergeCell ref="AM22:AO22"/>
    <mergeCell ref="AM23:AO23"/>
    <mergeCell ref="AM24:AO24"/>
    <mergeCell ref="AM25:AM28"/>
    <mergeCell ref="AN25:AO25"/>
    <mergeCell ref="AN26:AO26"/>
    <mergeCell ref="AN27:AN28"/>
  </mergeCell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Ergebnisse</vt:lpstr>
      <vt:lpstr>One Sample T-Tests</vt:lpstr>
      <vt:lpstr>Zweistichproben T-Test</vt:lpstr>
      <vt:lpstr>Korrelationen</vt:lpstr>
    </vt:vector>
  </TitlesOfParts>
  <Company>MRP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2020-04-06T12:30:52Z</dcterms:created>
  <dcterms:modified xsi:type="dcterms:W3CDTF">2023-12-01T06:54:10Z</dcterms:modified>
</cp:coreProperties>
</file>