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Ex1.xml" ContentType="application/vnd.ms-office.chartex+xml"/>
  <Override PartName="/xl/charts/style3.xml" ContentType="application/vnd.ms-office.chartstyle+xml"/>
  <Override PartName="/xl/charts/colors3.xml" ContentType="application/vnd.ms-office.chartcolorstyle+xml"/>
  <Override PartName="/xl/charts/chartEx2.xml" ContentType="application/vnd.ms-office.chartex+xml"/>
  <Override PartName="/xl/charts/style4.xml" ContentType="application/vnd.ms-office.chartstyle+xml"/>
  <Override PartName="/xl/charts/colors4.xml" ContentType="application/vnd.ms-office.chartcolorstyle+xml"/>
  <Override PartName="/xl/charts/chartEx3.xml" ContentType="application/vnd.ms-office.chartex+xml"/>
  <Override PartName="/xl/charts/style5.xml" ContentType="application/vnd.ms-office.chartstyle+xml"/>
  <Override PartName="/xl/charts/colors5.xml" ContentType="application/vnd.ms-office.chartcolorstyle+xml"/>
  <Override PartName="/xl/charts/chartEx4.xml" ContentType="application/vnd.ms-office.chartex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Daten CS\Daten Diss\Abgabeversion Dissertation\Anhang\"/>
    </mc:Choice>
  </mc:AlternateContent>
  <xr:revisionPtr revIDLastSave="0" documentId="13_ncr:1_{B8148264-B4B6-4098-949E-F3EAE1D22A3F}" xr6:coauthVersionLast="47" xr6:coauthVersionMax="47" xr10:uidLastSave="{00000000-0000-0000-0000-000000000000}"/>
  <bookViews>
    <workbookView xWindow="-38510" yWindow="-10770" windowWidth="38620" windowHeight="21220" xr2:uid="{00000000-000D-0000-FFFF-FFFF00000000}"/>
  </bookViews>
  <sheets>
    <sheet name="Bewertung" sheetId="4" r:id="rId1"/>
    <sheet name="Ergebnisse" sheetId="1" r:id="rId2"/>
    <sheet name="Kolmogorov-Sm." sheetId="2" r:id="rId3"/>
    <sheet name="One Sample T-Test" sheetId="5" r:id="rId4"/>
    <sheet name="Zweistichproben T-Test" sheetId="6" r:id="rId5"/>
    <sheet name="Korrelation" sheetId="7" r:id="rId6"/>
  </sheets>
  <definedNames>
    <definedName name="_xlnm._FilterDatabase" localSheetId="1" hidden="1">Ergebnisse!$B$4:$F$37</definedName>
    <definedName name="_xlchart.v1.0" hidden="1">Korrelation!$B$6:$B$20</definedName>
    <definedName name="_xlchart.v1.1" hidden="1">Korrelation!$C$6:$C$20</definedName>
    <definedName name="_xlchart.v1.2" hidden="1">Korrelation!$B$27:$B$38</definedName>
    <definedName name="_xlchart.v1.3" hidden="1">Korrelation!$C$27:$C$38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6" i="1" l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5" i="1"/>
  <c r="H60" i="2"/>
  <c r="H59" i="2"/>
  <c r="H91" i="2"/>
  <c r="H90" i="2"/>
  <c r="H143" i="2"/>
  <c r="H142" i="2"/>
  <c r="H158" i="2"/>
  <c r="H159" i="2"/>
  <c r="H174" i="2"/>
  <c r="D175" i="2" s="1"/>
  <c r="H173" i="2"/>
  <c r="H172" i="2"/>
  <c r="C176" i="2" s="1"/>
  <c r="H190" i="2"/>
  <c r="H189" i="2"/>
  <c r="D189" i="2" s="1"/>
  <c r="H188" i="2"/>
  <c r="C189" i="2" s="1"/>
  <c r="H157" i="2"/>
  <c r="C157" i="2" s="1"/>
  <c r="H141" i="2"/>
  <c r="C142" i="2" s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5" i="1"/>
  <c r="C127" i="2"/>
  <c r="C130" i="2"/>
  <c r="C133" i="2"/>
  <c r="D117" i="2"/>
  <c r="D120" i="2"/>
  <c r="H127" i="2"/>
  <c r="H126" i="2"/>
  <c r="D127" i="2" s="1"/>
  <c r="H125" i="2"/>
  <c r="C136" i="2" s="1"/>
  <c r="H108" i="2"/>
  <c r="H107" i="2"/>
  <c r="D106" i="2" s="1"/>
  <c r="H106" i="2"/>
  <c r="C109" i="2" s="1"/>
  <c r="C117" i="2" l="1"/>
  <c r="E117" i="2" s="1"/>
  <c r="D114" i="2"/>
  <c r="D111" i="2"/>
  <c r="D108" i="2"/>
  <c r="E127" i="2"/>
  <c r="C114" i="2"/>
  <c r="E114" i="2" s="1"/>
  <c r="C111" i="2"/>
  <c r="C108" i="2"/>
  <c r="D119" i="2"/>
  <c r="D116" i="2"/>
  <c r="D179" i="2"/>
  <c r="C175" i="2"/>
  <c r="E175" i="2" s="1"/>
  <c r="D174" i="2"/>
  <c r="C144" i="2"/>
  <c r="D173" i="2"/>
  <c r="C120" i="2"/>
  <c r="E120" i="2" s="1"/>
  <c r="C116" i="2"/>
  <c r="E116" i="2" s="1"/>
  <c r="D110" i="2"/>
  <c r="D165" i="2"/>
  <c r="C179" i="2"/>
  <c r="E179" i="2" s="1"/>
  <c r="D188" i="2"/>
  <c r="C119" i="2"/>
  <c r="E119" i="2" s="1"/>
  <c r="D113" i="2"/>
  <c r="D107" i="2"/>
  <c r="C113" i="2"/>
  <c r="E113" i="2" s="1"/>
  <c r="C110" i="2"/>
  <c r="E110" i="2" s="1"/>
  <c r="C107" i="2"/>
  <c r="E107" i="2" s="1"/>
  <c r="C106" i="2"/>
  <c r="E106" i="2" s="1"/>
  <c r="D118" i="2"/>
  <c r="D115" i="2"/>
  <c r="D112" i="2"/>
  <c r="D109" i="2"/>
  <c r="E109" i="2" s="1"/>
  <c r="D135" i="2"/>
  <c r="C118" i="2"/>
  <c r="C115" i="2"/>
  <c r="E115" i="2" s="1"/>
  <c r="C112" i="2"/>
  <c r="E112" i="2" s="1"/>
  <c r="D142" i="2"/>
  <c r="D178" i="2"/>
  <c r="C178" i="2"/>
  <c r="D191" i="2"/>
  <c r="D177" i="2"/>
  <c r="D160" i="2"/>
  <c r="D159" i="2"/>
  <c r="D157" i="2"/>
  <c r="E157" i="2" s="1"/>
  <c r="D162" i="2"/>
  <c r="E189" i="2"/>
  <c r="C191" i="2"/>
  <c r="D190" i="2"/>
  <c r="C190" i="2"/>
  <c r="C188" i="2"/>
  <c r="E176" i="2"/>
  <c r="E178" i="2"/>
  <c r="C174" i="2"/>
  <c r="C172" i="2"/>
  <c r="D172" i="2"/>
  <c r="E172" i="2" s="1"/>
  <c r="D176" i="2"/>
  <c r="C173" i="2"/>
  <c r="E173" i="2" s="1"/>
  <c r="C177" i="2"/>
  <c r="E177" i="2" s="1"/>
  <c r="D167" i="2"/>
  <c r="C159" i="2"/>
  <c r="D164" i="2"/>
  <c r="C164" i="2"/>
  <c r="E164" i="2" s="1"/>
  <c r="C161" i="2"/>
  <c r="E161" i="2" s="1"/>
  <c r="C158" i="2"/>
  <c r="C165" i="2"/>
  <c r="E165" i="2" s="1"/>
  <c r="C167" i="2"/>
  <c r="D161" i="2"/>
  <c r="D158" i="2"/>
  <c r="D166" i="2"/>
  <c r="D163" i="2"/>
  <c r="C162" i="2"/>
  <c r="E162" i="2" s="1"/>
  <c r="C166" i="2"/>
  <c r="C163" i="2"/>
  <c r="C160" i="2"/>
  <c r="E160" i="2" s="1"/>
  <c r="E142" i="2"/>
  <c r="D141" i="2"/>
  <c r="D144" i="2"/>
  <c r="D143" i="2"/>
  <c r="C143" i="2"/>
  <c r="E143" i="2" s="1"/>
  <c r="C141" i="2"/>
  <c r="E188" i="2"/>
  <c r="C132" i="2"/>
  <c r="D132" i="2"/>
  <c r="C129" i="2"/>
  <c r="C125" i="2"/>
  <c r="D134" i="2"/>
  <c r="D131" i="2"/>
  <c r="D128" i="2"/>
  <c r="D125" i="2"/>
  <c r="E125" i="2" s="1"/>
  <c r="C128" i="2"/>
  <c r="E128" i="2" s="1"/>
  <c r="C135" i="2"/>
  <c r="E135" i="2" s="1"/>
  <c r="D126" i="2"/>
  <c r="C126" i="2"/>
  <c r="C134" i="2"/>
  <c r="C131" i="2"/>
  <c r="E131" i="2" s="1"/>
  <c r="D136" i="2"/>
  <c r="E136" i="2" s="1"/>
  <c r="D129" i="2"/>
  <c r="D133" i="2"/>
  <c r="E133" i="2" s="1"/>
  <c r="D130" i="2"/>
  <c r="E130" i="2" s="1"/>
  <c r="F153" i="5"/>
  <c r="F159" i="5" s="1"/>
  <c r="F152" i="5"/>
  <c r="F151" i="5"/>
  <c r="F162" i="5" s="1"/>
  <c r="F166" i="5" s="1"/>
  <c r="F133" i="5"/>
  <c r="F139" i="5" s="1"/>
  <c r="F132" i="5"/>
  <c r="F138" i="5" s="1"/>
  <c r="F131" i="5"/>
  <c r="F142" i="5" s="1"/>
  <c r="F146" i="5" s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5" i="1"/>
  <c r="E159" i="2" l="1"/>
  <c r="E118" i="2"/>
  <c r="E108" i="2"/>
  <c r="J110" i="2" s="1"/>
  <c r="E144" i="2"/>
  <c r="E174" i="2"/>
  <c r="J176" i="2" s="1"/>
  <c r="E191" i="2"/>
  <c r="E111" i="2"/>
  <c r="E163" i="2"/>
  <c r="E167" i="2"/>
  <c r="E166" i="2"/>
  <c r="E158" i="2"/>
  <c r="J161" i="2" s="1"/>
  <c r="E190" i="2"/>
  <c r="J192" i="2" s="1"/>
  <c r="E141" i="2"/>
  <c r="E132" i="2"/>
  <c r="E134" i="2"/>
  <c r="E126" i="2"/>
  <c r="E129" i="2"/>
  <c r="J129" i="2" s="1"/>
  <c r="F158" i="5"/>
  <c r="F160" i="5" s="1"/>
  <c r="F164" i="5" s="1"/>
  <c r="F140" i="5"/>
  <c r="F144" i="5" s="1"/>
  <c r="F111" i="5"/>
  <c r="F117" i="5" s="1"/>
  <c r="F110" i="5"/>
  <c r="F116" i="5" s="1"/>
  <c r="F109" i="5"/>
  <c r="F120" i="5" s="1"/>
  <c r="F124" i="5" s="1"/>
  <c r="F91" i="5"/>
  <c r="F97" i="5" s="1"/>
  <c r="F90" i="5"/>
  <c r="F96" i="5" s="1"/>
  <c r="F89" i="5"/>
  <c r="F100" i="5" s="1"/>
  <c r="F104" i="5" s="1"/>
  <c r="J145" i="2" l="1"/>
  <c r="F98" i="5"/>
  <c r="F102" i="5" s="1"/>
  <c r="F118" i="5"/>
  <c r="F122" i="5" s="1"/>
  <c r="AD53" i="4"/>
  <c r="AD54" i="4" s="1"/>
  <c r="AB53" i="4"/>
  <c r="AB54" i="4" s="1"/>
  <c r="Z53" i="4"/>
  <c r="Z54" i="4" s="1"/>
  <c r="X53" i="4"/>
  <c r="X54" i="4" s="1"/>
  <c r="V53" i="4"/>
  <c r="V54" i="4" s="1"/>
  <c r="T53" i="4"/>
  <c r="T54" i="4" s="1"/>
  <c r="R53" i="4"/>
  <c r="R54" i="4" s="1"/>
  <c r="P53" i="4"/>
  <c r="P54" i="4" s="1"/>
  <c r="N53" i="4"/>
  <c r="N54" i="4" s="1"/>
  <c r="L53" i="4"/>
  <c r="L54" i="4" s="1"/>
  <c r="J53" i="4"/>
  <c r="J54" i="4" s="1"/>
  <c r="H53" i="4"/>
  <c r="H54" i="4" s="1"/>
  <c r="F53" i="4"/>
  <c r="F54" i="4" s="1"/>
  <c r="D53" i="4"/>
  <c r="D54" i="4" s="1"/>
  <c r="AJ28" i="4"/>
  <c r="AJ29" i="4" s="1"/>
  <c r="AH28" i="4"/>
  <c r="AH29" i="4" s="1"/>
  <c r="AF28" i="4"/>
  <c r="AF29" i="4" s="1"/>
  <c r="AD28" i="4"/>
  <c r="AD29" i="4" s="1"/>
  <c r="AB28" i="4"/>
  <c r="AB29" i="4" s="1"/>
  <c r="Z28" i="4"/>
  <c r="Z29" i="4" s="1"/>
  <c r="X28" i="4"/>
  <c r="X29" i="4" s="1"/>
  <c r="V28" i="4"/>
  <c r="V29" i="4" s="1"/>
  <c r="T28" i="4"/>
  <c r="T29" i="4" s="1"/>
  <c r="R28" i="4"/>
  <c r="R29" i="4" s="1"/>
  <c r="P28" i="4"/>
  <c r="P29" i="4" s="1"/>
  <c r="N28" i="4"/>
  <c r="N29" i="4" s="1"/>
  <c r="L28" i="4"/>
  <c r="L29" i="4" s="1"/>
  <c r="J28" i="4"/>
  <c r="J29" i="4" s="1"/>
  <c r="H28" i="4"/>
  <c r="H29" i="4" s="1"/>
  <c r="F28" i="4"/>
  <c r="F29" i="4" s="1"/>
  <c r="D28" i="4"/>
  <c r="D29" i="4" s="1"/>
  <c r="F9" i="7" l="1"/>
  <c r="F27" i="7"/>
  <c r="F28" i="7" s="1"/>
  <c r="F29" i="7" s="1"/>
  <c r="F30" i="7"/>
  <c r="F6" i="7"/>
  <c r="F7" i="7" s="1"/>
  <c r="F8" i="7" s="1"/>
  <c r="AJ26" i="4" l="1"/>
  <c r="AJ27" i="4" s="1"/>
  <c r="T8" i="5" l="1"/>
  <c r="T14" i="5" s="1"/>
  <c r="T7" i="5"/>
  <c r="T13" i="5" s="1"/>
  <c r="T6" i="5"/>
  <c r="T17" i="5" s="1"/>
  <c r="T21" i="5" s="1"/>
  <c r="T15" i="5" l="1"/>
  <c r="T19" i="5" s="1"/>
  <c r="F69" i="5" l="1"/>
  <c r="F75" i="5" s="1"/>
  <c r="F68" i="5"/>
  <c r="F74" i="5" s="1"/>
  <c r="F67" i="5"/>
  <c r="F78" i="5" s="1"/>
  <c r="F82" i="5" s="1"/>
  <c r="F49" i="5"/>
  <c r="F55" i="5" s="1"/>
  <c r="F48" i="5"/>
  <c r="F54" i="5" s="1"/>
  <c r="F47" i="5"/>
  <c r="F58" i="5" s="1"/>
  <c r="F62" i="5" s="1"/>
  <c r="F56" i="5" l="1"/>
  <c r="F60" i="5" s="1"/>
  <c r="F76" i="5"/>
  <c r="F80" i="5" s="1"/>
  <c r="F28" i="5" l="1"/>
  <c r="F34" i="5" s="1"/>
  <c r="F27" i="5"/>
  <c r="F33" i="5" s="1"/>
  <c r="F26" i="5"/>
  <c r="F37" i="5" s="1"/>
  <c r="F41" i="5" s="1"/>
  <c r="F35" i="5" l="1"/>
  <c r="F39" i="5" s="1"/>
  <c r="F51" i="4"/>
  <c r="F52" i="4" s="1"/>
  <c r="D51" i="4"/>
  <c r="D52" i="4" s="1"/>
  <c r="J51" i="4"/>
  <c r="J52" i="4" s="1"/>
  <c r="L51" i="4"/>
  <c r="L52" i="4" s="1"/>
  <c r="N51" i="4"/>
  <c r="N52" i="4" s="1"/>
  <c r="P51" i="4"/>
  <c r="P52" i="4" s="1"/>
  <c r="R51" i="4"/>
  <c r="R52" i="4" s="1"/>
  <c r="T51" i="4"/>
  <c r="T52" i="4" s="1"/>
  <c r="V51" i="4"/>
  <c r="V52" i="4" s="1"/>
  <c r="X51" i="4"/>
  <c r="X52" i="4" s="1"/>
  <c r="Z51" i="4"/>
  <c r="Z52" i="4" s="1"/>
  <c r="AB51" i="4"/>
  <c r="AB52" i="4" s="1"/>
  <c r="AD51" i="4"/>
  <c r="AD52" i="4" s="1"/>
  <c r="H51" i="4"/>
  <c r="H52" i="4" s="1"/>
  <c r="H89" i="2" l="1"/>
  <c r="C89" i="2" s="1"/>
  <c r="H75" i="2"/>
  <c r="H74" i="2"/>
  <c r="H73" i="2"/>
  <c r="I6" i="1"/>
  <c r="J6" i="1"/>
  <c r="I7" i="1"/>
  <c r="J7" i="1"/>
  <c r="I8" i="1"/>
  <c r="J8" i="1"/>
  <c r="I9" i="1"/>
  <c r="J9" i="1"/>
  <c r="I10" i="1"/>
  <c r="J10" i="1"/>
  <c r="I11" i="1"/>
  <c r="J11" i="1"/>
  <c r="I12" i="1"/>
  <c r="J12" i="1"/>
  <c r="I13" i="1"/>
  <c r="J13" i="1"/>
  <c r="I14" i="1"/>
  <c r="J14" i="1"/>
  <c r="I15" i="1"/>
  <c r="J15" i="1"/>
  <c r="I16" i="1"/>
  <c r="J16" i="1"/>
  <c r="I17" i="1"/>
  <c r="J17" i="1"/>
  <c r="I18" i="1"/>
  <c r="J18" i="1"/>
  <c r="I19" i="1"/>
  <c r="J19" i="1"/>
  <c r="I20" i="1"/>
  <c r="J20" i="1"/>
  <c r="I21" i="1"/>
  <c r="J21" i="1"/>
  <c r="I22" i="1"/>
  <c r="J22" i="1"/>
  <c r="I23" i="1"/>
  <c r="J23" i="1"/>
  <c r="I24" i="1"/>
  <c r="J24" i="1"/>
  <c r="I25" i="1"/>
  <c r="J25" i="1"/>
  <c r="I26" i="1"/>
  <c r="J26" i="1"/>
  <c r="I27" i="1"/>
  <c r="J27" i="1"/>
  <c r="I28" i="1"/>
  <c r="J28" i="1"/>
  <c r="I29" i="1"/>
  <c r="J29" i="1"/>
  <c r="I30" i="1"/>
  <c r="J30" i="1"/>
  <c r="I31" i="1"/>
  <c r="J31" i="1"/>
  <c r="J5" i="1"/>
  <c r="I5" i="1"/>
  <c r="D79" i="2" l="1"/>
  <c r="D76" i="2"/>
  <c r="D77" i="2"/>
  <c r="D74" i="2"/>
  <c r="D78" i="2"/>
  <c r="D80" i="2"/>
  <c r="D75" i="2"/>
  <c r="C76" i="2"/>
  <c r="E76" i="2" s="1"/>
  <c r="C80" i="2"/>
  <c r="C77" i="2"/>
  <c r="C74" i="2"/>
  <c r="C78" i="2"/>
  <c r="E78" i="2" s="1"/>
  <c r="C75" i="2"/>
  <c r="C79" i="2"/>
  <c r="E79" i="2" s="1"/>
  <c r="D73" i="2"/>
  <c r="E73" i="2" s="1"/>
  <c r="D90" i="2"/>
  <c r="I35" i="1"/>
  <c r="J35" i="1"/>
  <c r="D92" i="2"/>
  <c r="C92" i="2"/>
  <c r="D91" i="2"/>
  <c r="C91" i="2"/>
  <c r="D89" i="2"/>
  <c r="C90" i="2"/>
  <c r="C73" i="2"/>
  <c r="J36" i="1"/>
  <c r="I34" i="1"/>
  <c r="J34" i="1"/>
  <c r="I36" i="1"/>
  <c r="E75" i="2" l="1"/>
  <c r="E77" i="2"/>
  <c r="E74" i="2"/>
  <c r="E80" i="2"/>
  <c r="E90" i="2"/>
  <c r="N36" i="1"/>
  <c r="N35" i="1"/>
  <c r="N34" i="1"/>
  <c r="O36" i="1"/>
  <c r="O35" i="1"/>
  <c r="O34" i="1"/>
  <c r="P36" i="1"/>
  <c r="P34" i="1"/>
  <c r="P35" i="1"/>
  <c r="M36" i="1"/>
  <c r="M35" i="1"/>
  <c r="M34" i="1"/>
  <c r="E91" i="2"/>
  <c r="E92" i="2"/>
  <c r="J77" i="2"/>
  <c r="C60" i="2"/>
  <c r="C61" i="2"/>
  <c r="C62" i="2"/>
  <c r="C66" i="2"/>
  <c r="C58" i="2"/>
  <c r="C43" i="2"/>
  <c r="E43" i="2" s="1"/>
  <c r="D43" i="2"/>
  <c r="C45" i="2"/>
  <c r="C42" i="2"/>
  <c r="D61" i="2"/>
  <c r="D59" i="2"/>
  <c r="H58" i="2"/>
  <c r="C63" i="2" s="1"/>
  <c r="H44" i="2"/>
  <c r="H43" i="2"/>
  <c r="D44" i="2" s="1"/>
  <c r="E44" i="2" s="1"/>
  <c r="H42" i="2"/>
  <c r="C44" i="2" s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5" i="1"/>
  <c r="D42" i="2" l="1"/>
  <c r="E42" i="2" s="1"/>
  <c r="D45" i="2"/>
  <c r="C67" i="2"/>
  <c r="C59" i="2"/>
  <c r="E59" i="2" s="1"/>
  <c r="E45" i="2"/>
  <c r="J46" i="2" s="1"/>
  <c r="C65" i="2"/>
  <c r="C64" i="2"/>
  <c r="G35" i="1"/>
  <c r="H35" i="1"/>
  <c r="G36" i="1"/>
  <c r="H34" i="1"/>
  <c r="H36" i="1"/>
  <c r="D67" i="2"/>
  <c r="E67" i="2" s="1"/>
  <c r="D64" i="2"/>
  <c r="E64" i="2" s="1"/>
  <c r="E61" i="2"/>
  <c r="D58" i="2"/>
  <c r="E58" i="2" s="1"/>
  <c r="D66" i="2"/>
  <c r="E66" i="2" s="1"/>
  <c r="D63" i="2"/>
  <c r="E63" i="2" s="1"/>
  <c r="D60" i="2"/>
  <c r="E60" i="2" s="1"/>
  <c r="D68" i="2"/>
  <c r="C68" i="2"/>
  <c r="E68" i="2" s="1"/>
  <c r="D65" i="2"/>
  <c r="E65" i="2" s="1"/>
  <c r="D62" i="2"/>
  <c r="E62" i="2" s="1"/>
  <c r="G34" i="1"/>
  <c r="J62" i="2" l="1"/>
  <c r="E89" i="2"/>
  <c r="F6" i="5"/>
  <c r="F17" i="5" s="1"/>
  <c r="F21" i="5" s="1"/>
  <c r="F7" i="5"/>
  <c r="F13" i="5" s="1"/>
  <c r="F8" i="5"/>
  <c r="F14" i="5" s="1"/>
  <c r="J93" i="2" l="1"/>
  <c r="F15" i="5"/>
  <c r="F19" i="5" s="1"/>
  <c r="H24" i="2" l="1"/>
  <c r="H23" i="2"/>
  <c r="H22" i="2"/>
  <c r="C23" i="2" s="1"/>
  <c r="D33" i="2" l="1"/>
  <c r="C33" i="2"/>
  <c r="C31" i="2"/>
  <c r="C30" i="2"/>
  <c r="C28" i="2"/>
  <c r="C22" i="2"/>
  <c r="C27" i="2"/>
  <c r="D23" i="2"/>
  <c r="E23" i="2" s="1"/>
  <c r="C25" i="2"/>
  <c r="C24" i="2"/>
  <c r="D31" i="2"/>
  <c r="E31" i="2" s="1"/>
  <c r="D25" i="2"/>
  <c r="D30" i="2"/>
  <c r="E30" i="2" s="1"/>
  <c r="D24" i="2"/>
  <c r="E24" i="2" s="1"/>
  <c r="D32" i="2"/>
  <c r="E32" i="2" s="1"/>
  <c r="D28" i="2"/>
  <c r="D22" i="2"/>
  <c r="D27" i="2"/>
  <c r="C32" i="2"/>
  <c r="D29" i="2"/>
  <c r="D26" i="2"/>
  <c r="E25" i="2"/>
  <c r="E33" i="2"/>
  <c r="C29" i="2"/>
  <c r="C26" i="2"/>
  <c r="C8" i="2"/>
  <c r="D8" i="2"/>
  <c r="E8" i="2"/>
  <c r="C11" i="2"/>
  <c r="C14" i="2"/>
  <c r="D14" i="2"/>
  <c r="C17" i="2"/>
  <c r="D17" i="2"/>
  <c r="D3" i="2"/>
  <c r="H5" i="2"/>
  <c r="H4" i="2"/>
  <c r="D6" i="2" s="1"/>
  <c r="H3" i="2"/>
  <c r="C6" i="2" s="1"/>
  <c r="AH26" i="4"/>
  <c r="AH27" i="4" s="1"/>
  <c r="E6" i="2" l="1"/>
  <c r="D13" i="2"/>
  <c r="D5" i="2"/>
  <c r="C5" i="2"/>
  <c r="E5" i="2" s="1"/>
  <c r="D11" i="2"/>
  <c r="E11" i="2" s="1"/>
  <c r="E22" i="2"/>
  <c r="E27" i="2"/>
  <c r="E29" i="2"/>
  <c r="E28" i="2"/>
  <c r="E26" i="2"/>
  <c r="E17" i="2"/>
  <c r="D16" i="2"/>
  <c r="C13" i="2"/>
  <c r="E13" i="2" s="1"/>
  <c r="D10" i="2"/>
  <c r="D7" i="2"/>
  <c r="D4" i="2"/>
  <c r="C7" i="2"/>
  <c r="E14" i="2"/>
  <c r="C16" i="2"/>
  <c r="C10" i="2"/>
  <c r="C4" i="2"/>
  <c r="D15" i="2"/>
  <c r="D12" i="2"/>
  <c r="D9" i="2"/>
  <c r="C3" i="2"/>
  <c r="C15" i="2"/>
  <c r="C12" i="2"/>
  <c r="C9" i="2"/>
  <c r="E7" i="2" l="1"/>
  <c r="J26" i="2"/>
  <c r="E15" i="2"/>
  <c r="E9" i="2"/>
  <c r="E10" i="2"/>
  <c r="E4" i="2"/>
  <c r="E12" i="2"/>
  <c r="E16" i="2"/>
  <c r="F26" i="4" l="1"/>
  <c r="F27" i="4" s="1"/>
  <c r="H26" i="4"/>
  <c r="H27" i="4" s="1"/>
  <c r="J26" i="4"/>
  <c r="J27" i="4" s="1"/>
  <c r="L26" i="4"/>
  <c r="L27" i="4" s="1"/>
  <c r="N26" i="4"/>
  <c r="N27" i="4" s="1"/>
  <c r="P26" i="4"/>
  <c r="P27" i="4" s="1"/>
  <c r="R26" i="4"/>
  <c r="R27" i="4" s="1"/>
  <c r="T26" i="4"/>
  <c r="T27" i="4" s="1"/>
  <c r="V26" i="4"/>
  <c r="V27" i="4" s="1"/>
  <c r="X26" i="4"/>
  <c r="X27" i="4" s="1"/>
  <c r="Z26" i="4"/>
  <c r="Z27" i="4" s="1"/>
  <c r="AB26" i="4"/>
  <c r="AB27" i="4" s="1"/>
  <c r="AD26" i="4"/>
  <c r="AD27" i="4" s="1"/>
  <c r="AF26" i="4"/>
  <c r="AF27" i="4" s="1"/>
  <c r="D26" i="4"/>
  <c r="D27" i="4" s="1"/>
  <c r="E3" i="2" l="1"/>
  <c r="J7" i="2" s="1"/>
</calcChain>
</file>

<file path=xl/sharedStrings.xml><?xml version="1.0" encoding="utf-8"?>
<sst xmlns="http://schemas.openxmlformats.org/spreadsheetml/2006/main" count="903" uniqueCount="201">
  <si>
    <t>Proband</t>
  </si>
  <si>
    <t>S</t>
  </si>
  <si>
    <t>M</t>
  </si>
  <si>
    <t>Szenario</t>
  </si>
  <si>
    <t>Kolmogorov-Smirnov-Test:</t>
  </si>
  <si>
    <t>Rang:</t>
  </si>
  <si>
    <t>Werte:</t>
  </si>
  <si>
    <t>(Rang-1)/n</t>
  </si>
  <si>
    <t>tats. Kum. Anteil</t>
  </si>
  <si>
    <t>Differenz</t>
  </si>
  <si>
    <t>max. Abweichung = Teststatistik:</t>
  </si>
  <si>
    <t xml:space="preserve"> </t>
  </si>
  <si>
    <t>Kitischer Wert bei α = 0,05:</t>
  </si>
  <si>
    <t>Nullhypothese: Normalverteilung liegt vor</t>
  </si>
  <si>
    <t>kritischer Wert &gt; max. Abweichung</t>
  </si>
  <si>
    <t>Normalverteilung liegt vor</t>
  </si>
  <si>
    <t/>
  </si>
  <si>
    <t>Stichprobengröße n:</t>
  </si>
  <si>
    <t>Mittelwert Ẋ:</t>
  </si>
  <si>
    <t>Standardabweichung S:</t>
  </si>
  <si>
    <t>Mittelwert</t>
  </si>
  <si>
    <t>Varianz</t>
  </si>
  <si>
    <t>Beobachtungen</t>
  </si>
  <si>
    <t>Hypothetische Differenz der Mittelwerte</t>
  </si>
  <si>
    <t>Freiheitsgrade (df)</t>
  </si>
  <si>
    <t>t-Statistik</t>
  </si>
  <si>
    <t>P(T&lt;=t) einseitig</t>
  </si>
  <si>
    <t>Kritischer t-Wert bei einseitigem t-Test</t>
  </si>
  <si>
    <t>P(T&lt;=t) zweiseitig</t>
  </si>
  <si>
    <t>Kritischer t-Wert bei zweiseitigem t-Test</t>
  </si>
  <si>
    <t>t-Statistik &lt; Kritischer t-Wert: Kein signifikanter Unterschied</t>
  </si>
  <si>
    <t>zweiseitig, da keine Wirkungsvermutung (H0: keine Wirkung, kein Effekt)</t>
  </si>
  <si>
    <t>Vollständigkeit der Skizzen</t>
  </si>
  <si>
    <t>Vollständigkeit der Skizze (Wert)</t>
  </si>
  <si>
    <t>Vollständig-keit der Skizze (Wert)</t>
  </si>
  <si>
    <t>Proband 2</t>
  </si>
  <si>
    <t>Proband 4</t>
  </si>
  <si>
    <t>Proband 7</t>
  </si>
  <si>
    <t>Proband 8</t>
  </si>
  <si>
    <t>Proband 11</t>
  </si>
  <si>
    <t>Proband 13</t>
  </si>
  <si>
    <t>Proband 14</t>
  </si>
  <si>
    <t>Proband 15</t>
  </si>
  <si>
    <t>Proband 17</t>
  </si>
  <si>
    <t>Proband 19</t>
  </si>
  <si>
    <t>Proband 20</t>
  </si>
  <si>
    <t>Proband 21</t>
  </si>
  <si>
    <t>Proband 23</t>
  </si>
  <si>
    <t>Proband 24</t>
  </si>
  <si>
    <t>Proband 26</t>
  </si>
  <si>
    <t>Beweglichkeit des Prüfstands</t>
  </si>
  <si>
    <t>Schwingungsdämpfung des Motors</t>
  </si>
  <si>
    <t>Austauschbarkeit / Erreichbarkeit pneumatische Kraftstoffpumpe</t>
  </si>
  <si>
    <t>Austauschbarkeit / Erreichbarkeit Vergaser</t>
  </si>
  <si>
    <t>Austauschbarkeit / Erreichbarkeit Zündgehäuse</t>
  </si>
  <si>
    <t>Freiraum oberhalb des Motors</t>
  </si>
  <si>
    <t>F</t>
  </si>
  <si>
    <t>W</t>
  </si>
  <si>
    <t>Schutz gegen Eingriff in Lüfter</t>
  </si>
  <si>
    <t>Schutz gegen Eingriff in Riemen</t>
  </si>
  <si>
    <t>Schutz gegen Eingriff in Schwungscheibe</t>
  </si>
  <si>
    <t>Positionierung Schalt- / Armaturenbrett auf Prüfstand</t>
  </si>
  <si>
    <t>Positionierung 2x Starterbatterie auf Prüfstand</t>
  </si>
  <si>
    <t>Positionierung Kraftstoffbehälter auf Prüfstand</t>
  </si>
  <si>
    <t>Positionierung Kühler auf Prüfstand</t>
  </si>
  <si>
    <t>Abstand Pumpe - Vergaser eingehalten</t>
  </si>
  <si>
    <t>Vergaserbetätigung vorhanden</t>
  </si>
  <si>
    <t>Kompakte Bauweise / niedriger Schwerpunkt</t>
  </si>
  <si>
    <t>Stabiler Stand des Prüfstands / Kippstabilität</t>
  </si>
  <si>
    <t>Anforderungs-typ: Fest- / Wunsch-anforderung</t>
  </si>
  <si>
    <t>Konzeptionierung des Betriebsmittelflusses, Kühlung</t>
  </si>
  <si>
    <t>Konzeptionierung des Betriebsmittelflusses, Kraftstoff, über elektr. Pumpe</t>
  </si>
  <si>
    <t>Konzeptionierung des Betriebsmittelflusses, Kraftstoff, über pneu. Pumpe</t>
  </si>
  <si>
    <t>20 (2)</t>
  </si>
  <si>
    <t>Erreichbarkeit Abgasstrang</t>
  </si>
  <si>
    <t>Motor</t>
  </si>
  <si>
    <t>Referenzwert (Vergleichsproband) μ0:</t>
  </si>
  <si>
    <t>Teststatistik:</t>
  </si>
  <si>
    <t>Zähler:</t>
  </si>
  <si>
    <t>Nenner:</t>
  </si>
  <si>
    <t>T:</t>
  </si>
  <si>
    <t>Freiheitsgrade df:</t>
  </si>
  <si>
    <t>p-Wert:</t>
  </si>
  <si>
    <t>Kritischer T-Wert:</t>
  </si>
  <si>
    <t>bei α = 0,05</t>
  </si>
  <si>
    <t>Vollständigkeit der Skizze (Normiert)</t>
  </si>
  <si>
    <t>ist nicht signifikant verschieden</t>
  </si>
  <si>
    <r>
      <t>p</t>
    </r>
    <r>
      <rPr>
        <vertAlign val="subscript"/>
        <sz val="11"/>
        <color theme="1"/>
        <rFont val="Calibri"/>
        <family val="2"/>
        <scheme val="minor"/>
      </rPr>
      <t>ist</t>
    </r>
    <r>
      <rPr>
        <sz val="11"/>
        <color theme="1"/>
        <rFont val="Calibri"/>
        <family val="2"/>
        <scheme val="minor"/>
      </rPr>
      <t xml:space="preserve"> &gt; p</t>
    </r>
    <r>
      <rPr>
        <vertAlign val="subscript"/>
        <sz val="11"/>
        <color theme="1"/>
        <rFont val="Calibri"/>
        <family val="2"/>
        <scheme val="minor"/>
      </rPr>
      <t>soll</t>
    </r>
    <r>
      <rPr>
        <sz val="11"/>
        <color theme="1"/>
        <rFont val="Calibri"/>
        <family val="2"/>
        <scheme val="minor"/>
      </rPr>
      <t>=0,05</t>
    </r>
  </si>
  <si>
    <r>
      <t>T &lt; T</t>
    </r>
    <r>
      <rPr>
        <vertAlign val="subscript"/>
        <sz val="11"/>
        <color theme="1"/>
        <rFont val="Calibri"/>
        <family val="2"/>
        <scheme val="minor"/>
      </rPr>
      <t>krit</t>
    </r>
  </si>
  <si>
    <t>Eingruppierung Berufsfeld</t>
  </si>
  <si>
    <t>Student</t>
  </si>
  <si>
    <t>Ingenieure</t>
  </si>
  <si>
    <t>Konstrukteure</t>
  </si>
  <si>
    <t>Vollständigkeit der Skizze Studenten M</t>
  </si>
  <si>
    <t>Vollständigkeit der Skizze Ing. &amp; Konstr. M</t>
  </si>
  <si>
    <t>Standardabweichung</t>
  </si>
  <si>
    <t>Vollständigkeit der Skizze Studenten S</t>
  </si>
  <si>
    <t>Vollständigkeit der Skizze Ing. &amp; Konstr. S</t>
  </si>
  <si>
    <t>Vollständig-keit der Skizze Studenten M</t>
  </si>
  <si>
    <t>Vollständig-keit der Skizze Ing. &amp; Konstr. M</t>
  </si>
  <si>
    <t>Vollständig-keit der Skizze Studenten S</t>
  </si>
  <si>
    <t>Vollständig-keit der Skizze Ing. &amp; Konstr. S</t>
  </si>
  <si>
    <t>Prüfstände auf Spannfeldern angeordnet</t>
  </si>
  <si>
    <t>Spannfelder mit Ölauffangsystem ausgestattet</t>
  </si>
  <si>
    <t>Prüfstände für Bestückung direkt mit Palette erreichbar</t>
  </si>
  <si>
    <t>Prüfstände für Wartung von allen Seiten erreichbar</t>
  </si>
  <si>
    <t>Schraubenschrank im Bereich untergebracht</t>
  </si>
  <si>
    <t>Steuerungsarbeitsplatz im Bereich untergebracht</t>
  </si>
  <si>
    <t>Wirtschaftlichkeit</t>
  </si>
  <si>
    <t>Leckölpumpen im Bereich untergebracht</t>
  </si>
  <si>
    <t>Ölauffangsystem für Leckölpumpen</t>
  </si>
  <si>
    <t>Ölauffangsystem für HCMs</t>
  </si>
  <si>
    <t>Positionierung Prüfstände im Bereich</t>
  </si>
  <si>
    <t>Positionierung HCMs im Bereich</t>
  </si>
  <si>
    <t>Konzeptionierung des Betriebsmittelflusses, Hydraulik</t>
  </si>
  <si>
    <t>Erreichbarkeit der Prüfstände mit Kran (Deckenkran od. Säulenschwenkkran)</t>
  </si>
  <si>
    <t>Traglast Schwenkkran ausreichend für Prüfstände (800kg)</t>
  </si>
  <si>
    <t>Fluchtweg (800mm) vorhanden</t>
  </si>
  <si>
    <t xml:space="preserve"> Säulenschwenkkran nicht auf Kabelkanal platziert</t>
  </si>
  <si>
    <t>Motorprüfstand</t>
  </si>
  <si>
    <t>Servohydrauliklabor</t>
  </si>
  <si>
    <t>Proband 1</t>
  </si>
  <si>
    <t>Proband 3</t>
  </si>
  <si>
    <t>Proband 5</t>
  </si>
  <si>
    <t>Proband 6</t>
  </si>
  <si>
    <t>Proband 9</t>
  </si>
  <si>
    <t>Proband 10</t>
  </si>
  <si>
    <t>Proband 12</t>
  </si>
  <si>
    <t>Proband 16</t>
  </si>
  <si>
    <t>Proband 18</t>
  </si>
  <si>
    <t>Proband 22</t>
  </si>
  <si>
    <t>Proband 25</t>
  </si>
  <si>
    <t>Proband 27</t>
  </si>
  <si>
    <t>12 (6)</t>
  </si>
  <si>
    <t>Schwenkbereich Kran möglichst ausgenutzt</t>
  </si>
  <si>
    <t>Vollständigkeit der Skizze (normiert) M</t>
  </si>
  <si>
    <t>Vollständigkeit der Skizze (normiert) S</t>
  </si>
  <si>
    <t>Servo</t>
  </si>
  <si>
    <r>
      <t>p</t>
    </r>
    <r>
      <rPr>
        <vertAlign val="subscript"/>
        <sz val="11"/>
        <color theme="1"/>
        <rFont val="Calibri"/>
        <family val="2"/>
        <scheme val="minor"/>
      </rPr>
      <t>ist</t>
    </r>
    <r>
      <rPr>
        <sz val="11"/>
        <color theme="1"/>
        <rFont val="Calibri"/>
        <family val="2"/>
        <scheme val="minor"/>
      </rPr>
      <t xml:space="preserve"> &lt; p</t>
    </r>
    <r>
      <rPr>
        <vertAlign val="subscript"/>
        <sz val="11"/>
        <color theme="1"/>
        <rFont val="Calibri"/>
        <family val="2"/>
        <scheme val="minor"/>
      </rPr>
      <t>soll</t>
    </r>
    <r>
      <rPr>
        <sz val="11"/>
        <color theme="1"/>
        <rFont val="Calibri"/>
        <family val="2"/>
        <scheme val="minor"/>
      </rPr>
      <t>=0,05</t>
    </r>
  </si>
  <si>
    <r>
      <t>T &gt; T</t>
    </r>
    <r>
      <rPr>
        <vertAlign val="subscript"/>
        <sz val="11"/>
        <color theme="1"/>
        <rFont val="Calibri"/>
        <family val="2"/>
        <scheme val="minor"/>
      </rPr>
      <t>krit</t>
    </r>
  </si>
  <si>
    <t>ist signifikant verschieden</t>
  </si>
  <si>
    <t>Zweistichproben t-Test unter der Annahme gleicher Varianzen</t>
  </si>
  <si>
    <t>Gepoolte Varianz</t>
  </si>
  <si>
    <t>Vollständigkeit der Skizzen - Vergleich mit Skizze Vergleichsproband:</t>
  </si>
  <si>
    <t>Motor - Konstrukteure und Ingenieure</t>
  </si>
  <si>
    <t>Zwei-Stichproben F-Test</t>
  </si>
  <si>
    <t>Prüfgröße (F)</t>
  </si>
  <si>
    <t>P(F&lt;=f) einseitig</t>
  </si>
  <si>
    <t>Kritischer F-Wert bei einseitigem Test</t>
  </si>
  <si>
    <t>Prüfgröße F &lt; kritischer F-Wert: kein signifikanter Unterschied</t>
  </si>
  <si>
    <t>H0: kein signifikanter Unterschied in den Varianzen --&gt; nicht verwerfen</t>
  </si>
  <si>
    <t>Varianz 1.Variable &gt; Varianz 2.Variable</t>
  </si>
  <si>
    <t>Pearson Korrelationskoeffizient</t>
  </si>
  <si>
    <t>Vollständigkeit der Skizze [normiert]</t>
  </si>
  <si>
    <t>Motor:</t>
  </si>
  <si>
    <t>Servo:</t>
  </si>
  <si>
    <t>Lösungsgüte</t>
  </si>
  <si>
    <t>Korrelation r:</t>
  </si>
  <si>
    <t>t:</t>
  </si>
  <si>
    <t>p:</t>
  </si>
  <si>
    <t>Freiheitsgerade df:</t>
  </si>
  <si>
    <t>p &lt; 0,05 --&gt; Korrelation</t>
  </si>
  <si>
    <t>Voraussetzungen:</t>
  </si>
  <si>
    <t>1. Metrisch skalierte Daten:</t>
  </si>
  <si>
    <t>erfüllt</t>
  </si>
  <si>
    <t>2. keine Ausreißer:</t>
  </si>
  <si>
    <t>3. Linearer Zusammenhang:</t>
  </si>
  <si>
    <t>4. bivariat Normalverteilt: (SPSS)</t>
  </si>
  <si>
    <t>Korrelationen</t>
  </si>
  <si>
    <t>VollstS</t>
  </si>
  <si>
    <t>LoesungsgueteS</t>
  </si>
  <si>
    <t>Korrelation nach Pearson</t>
  </si>
  <si>
    <t>Signifikanz (2-seitig)</t>
  </si>
  <si>
    <t>N</t>
  </si>
  <si>
    <t>Verzerrung</t>
  </si>
  <si>
    <t>Std.-Fehler</t>
  </si>
  <si>
    <t>BCa 95% Konfidenzintervall</t>
  </si>
  <si>
    <t>Unterer Wert</t>
  </si>
  <si>
    <t>Oberer Wert</t>
  </si>
  <si>
    <t>*. Die Korrelation ist auf dem Niveau von 0,05 (2-seitig) signifikant.</t>
  </si>
  <si>
    <t>c. Sofern nicht anders angegeben, beruhen die Bootstrap-Ergebnisse auf 1000 Bootstrap-Stichproben</t>
  </si>
  <si>
    <r>
      <t>,615</t>
    </r>
    <r>
      <rPr>
        <vertAlign val="superscript"/>
        <sz val="9"/>
        <color indexed="60"/>
        <rFont val="Arial"/>
        <family val="2"/>
      </rPr>
      <t>*</t>
    </r>
  </si>
  <si>
    <r>
      <t>Bootstrap</t>
    </r>
    <r>
      <rPr>
        <vertAlign val="superscript"/>
        <sz val="9"/>
        <color indexed="62"/>
        <rFont val="Arial"/>
        <family val="2"/>
      </rPr>
      <t>c</t>
    </r>
  </si>
  <si>
    <t>VollstM</t>
  </si>
  <si>
    <t>LoesungsgueteM</t>
  </si>
  <si>
    <r>
      <t>,595</t>
    </r>
    <r>
      <rPr>
        <vertAlign val="superscript"/>
        <sz val="9"/>
        <color indexed="60"/>
        <rFont val="Arial"/>
        <family val="2"/>
      </rPr>
      <t>*</t>
    </r>
  </si>
  <si>
    <t>Vollständigkeit der Skizze - Festanforderungen (Wert)</t>
  </si>
  <si>
    <t>Vollständigkeit der Skizze - nur Festanforderungen (Normiert)</t>
  </si>
  <si>
    <t>Vollständigkeit der Skizzen - Vergleich mit Skizze Vergleichsproband: (inkl. Wunschanforderungen)</t>
  </si>
  <si>
    <t>Vollständigkeit der Skizzen - Vergleich mit Skizze Vergleichsproband: (ohne Wunschanforderungen)</t>
  </si>
  <si>
    <t>Vollständigkeit der Skizzen - Vergleich mit CAD-Lösung Vergleichsproband: (ohne Wunschanforderungen)</t>
  </si>
  <si>
    <t>Vollständigkeit der Skizzen - Vergleich mit CAD-Lösung Vergleichsproband: (inkl. Wunschanforderungen)</t>
  </si>
  <si>
    <t>Positionierung elektrische Kraftstoffpumpe auf Prüfstand</t>
  </si>
  <si>
    <t>ohne Wunschanforderungen</t>
  </si>
  <si>
    <t>mit Wunschanforderungen</t>
  </si>
  <si>
    <t>Ohne Wunschanforderungen:</t>
  </si>
  <si>
    <t>Bewertung der Vollständigkeit: Lösungsgüteunabhängiger Erfüllungsgrad der Anforderungen</t>
  </si>
  <si>
    <t>Referenz-proband - Skizze</t>
  </si>
  <si>
    <t>Referenz-proband - CAD</t>
  </si>
  <si>
    <t>Referenz</t>
  </si>
  <si>
    <t>Bewertung der Vollständigkeit: Ergebnisszusammenfassung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</si>
</sst>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"/>
    <numFmt numFmtId="165" formatCode="0.000"/>
    <numFmt numFmtId="166" formatCode="###0"/>
    <numFmt numFmtId="167" formatCode="###0.000"/>
  </numFmts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ourier New"/>
      <family val="3"/>
    </font>
    <font>
      <vertAlign val="subscript"/>
      <sz val="11"/>
      <color theme="1"/>
      <name val="Calibri"/>
      <family val="2"/>
      <scheme val="minor"/>
    </font>
    <font>
      <b/>
      <i/>
      <u/>
      <sz val="16"/>
      <color rgb="FF3F3F3F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rgb="FF3F3F3F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indexed="60"/>
      <name val="Arial Bold"/>
    </font>
    <font>
      <sz val="9"/>
      <color indexed="62"/>
      <name val="Arial"/>
      <family val="2"/>
    </font>
    <font>
      <sz val="9"/>
      <color indexed="60"/>
      <name val="Arial"/>
      <family val="2"/>
    </font>
    <font>
      <vertAlign val="superscript"/>
      <sz val="9"/>
      <color indexed="60"/>
      <name val="Arial"/>
      <family val="2"/>
    </font>
    <font>
      <vertAlign val="superscript"/>
      <sz val="9"/>
      <color indexed="62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31"/>
        <bgColor indexed="64"/>
      </patternFill>
    </fill>
  </fills>
  <borders count="3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1"/>
      </bottom>
      <diagonal/>
    </border>
    <border>
      <left/>
      <right style="thin">
        <color indexed="63"/>
      </right>
      <top/>
      <bottom style="thin">
        <color indexed="61"/>
      </bottom>
      <diagonal/>
    </border>
    <border>
      <left style="thin">
        <color indexed="63"/>
      </left>
      <right/>
      <top/>
      <bottom style="thin">
        <color indexed="61"/>
      </bottom>
      <diagonal/>
    </border>
    <border>
      <left/>
      <right/>
      <top style="thin">
        <color indexed="61"/>
      </top>
      <bottom/>
      <diagonal/>
    </border>
    <border>
      <left/>
      <right style="thin">
        <color indexed="63"/>
      </right>
      <top style="thin">
        <color indexed="61"/>
      </top>
      <bottom/>
      <diagonal/>
    </border>
    <border>
      <left style="thin">
        <color indexed="63"/>
      </left>
      <right/>
      <top style="thin">
        <color indexed="61"/>
      </top>
      <bottom/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/>
      <right style="thin">
        <color indexed="63"/>
      </right>
      <top style="thin">
        <color indexed="22"/>
      </top>
      <bottom/>
      <diagonal/>
    </border>
    <border>
      <left style="thin">
        <color indexed="63"/>
      </left>
      <right/>
      <top style="thin">
        <color indexed="22"/>
      </top>
      <bottom/>
      <diagonal/>
    </border>
    <border>
      <left/>
      <right style="thin">
        <color indexed="63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61"/>
      </bottom>
      <diagonal/>
    </border>
    <border>
      <left/>
      <right style="thin">
        <color indexed="63"/>
      </right>
      <top style="thin">
        <color indexed="22"/>
      </top>
      <bottom style="thin">
        <color indexed="61"/>
      </bottom>
      <diagonal/>
    </border>
    <border>
      <left style="thin">
        <color indexed="63"/>
      </left>
      <right/>
      <top style="thin">
        <color indexed="22"/>
      </top>
      <bottom style="thin">
        <color indexed="61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3" fillId="3" borderId="1" applyNumberFormat="0" applyAlignment="0" applyProtection="0"/>
    <xf numFmtId="0" fontId="4" fillId="5" borderId="0" applyNumberFormat="0" applyBorder="0" applyAlignment="0" applyProtection="0"/>
    <xf numFmtId="0" fontId="5" fillId="6" borderId="11" applyNumberFormat="0" applyAlignment="0" applyProtection="0"/>
    <xf numFmtId="0" fontId="1" fillId="9" borderId="12" applyNumberFormat="0" applyFont="0" applyAlignment="0" applyProtection="0"/>
    <xf numFmtId="0" fontId="14" fillId="6" borderId="1" applyNumberFormat="0" applyAlignment="0" applyProtection="0"/>
    <xf numFmtId="0" fontId="16" fillId="0" borderId="0"/>
  </cellStyleXfs>
  <cellXfs count="122">
    <xf numFmtId="0" fontId="0" fillId="0" borderId="0" xfId="0"/>
    <xf numFmtId="0" fontId="0" fillId="0" borderId="2" xfId="0" applyBorder="1" applyAlignment="1">
      <alignment horizontal="center" vertical="center" wrapText="1"/>
    </xf>
    <xf numFmtId="0" fontId="0" fillId="0" borderId="2" xfId="0" applyBorder="1"/>
    <xf numFmtId="0" fontId="0" fillId="0" borderId="2" xfId="0" applyFill="1" applyBorder="1" applyAlignment="1">
      <alignment horizontal="center" vertical="center" wrapText="1"/>
    </xf>
    <xf numFmtId="10" fontId="0" fillId="0" borderId="0" xfId="1" applyNumberFormat="1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vertical="center" textRotation="90" wrapText="1"/>
    </xf>
    <xf numFmtId="0" fontId="0" fillId="7" borderId="0" xfId="0" applyFill="1"/>
    <xf numFmtId="0" fontId="3" fillId="3" borderId="1" xfId="3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3" xfId="0" applyBorder="1"/>
    <xf numFmtId="0" fontId="0" fillId="0" borderId="0" xfId="0" applyFill="1" applyBorder="1" applyAlignment="1"/>
    <xf numFmtId="0" fontId="0" fillId="0" borderId="10" xfId="0" applyFill="1" applyBorder="1" applyAlignment="1"/>
    <xf numFmtId="0" fontId="4" fillId="5" borderId="0" xfId="4"/>
    <xf numFmtId="0" fontId="4" fillId="5" borderId="0" xfId="4" applyBorder="1" applyAlignment="1"/>
    <xf numFmtId="0" fontId="2" fillId="2" borderId="0" xfId="2"/>
    <xf numFmtId="0" fontId="0" fillId="8" borderId="0" xfId="0" applyFill="1"/>
    <xf numFmtId="2" fontId="0" fillId="0" borderId="2" xfId="0" applyNumberFormat="1" applyBorder="1"/>
    <xf numFmtId="0" fontId="0" fillId="0" borderId="0" xfId="0" applyAlignment="1">
      <alignment horizontal="right"/>
    </xf>
    <xf numFmtId="0" fontId="3" fillId="3" borderId="0" xfId="3" applyBorder="1" applyAlignment="1">
      <alignment horizontal="center" vertical="center"/>
    </xf>
    <xf numFmtId="0" fontId="0" fillId="0" borderId="0" xfId="0"/>
    <xf numFmtId="0" fontId="3" fillId="3" borderId="1" xfId="3" applyAlignment="1">
      <alignment horizontal="left"/>
    </xf>
    <xf numFmtId="0" fontId="0" fillId="0" borderId="0" xfId="0" applyAlignment="1"/>
    <xf numFmtId="0" fontId="7" fillId="0" borderId="0" xfId="0" applyFont="1" applyAlignment="1">
      <alignment horizontal="justify" vertical="center"/>
    </xf>
    <xf numFmtId="0" fontId="0" fillId="0" borderId="0" xfId="0" applyAlignment="1">
      <alignment horizontal="center" vertical="center" wrapText="1"/>
    </xf>
    <xf numFmtId="164" fontId="0" fillId="0" borderId="8" xfId="0" applyNumberFormat="1" applyBorder="1"/>
    <xf numFmtId="2" fontId="0" fillId="0" borderId="8" xfId="0" applyNumberFormat="1" applyBorder="1"/>
    <xf numFmtId="164" fontId="0" fillId="0" borderId="9" xfId="0" applyNumberFormat="1" applyBorder="1"/>
    <xf numFmtId="2" fontId="0" fillId="0" borderId="9" xfId="0" applyNumberFormat="1" applyBorder="1"/>
    <xf numFmtId="0" fontId="4" fillId="5" borderId="4" xfId="4" applyBorder="1"/>
    <xf numFmtId="0" fontId="0" fillId="0" borderId="9" xfId="0" applyBorder="1"/>
    <xf numFmtId="0" fontId="0" fillId="12" borderId="0" xfId="0" applyFill="1"/>
    <xf numFmtId="165" fontId="0" fillId="11" borderId="0" xfId="0" applyNumberFormat="1" applyFill="1" applyBorder="1"/>
    <xf numFmtId="165" fontId="0" fillId="0" borderId="0" xfId="0" applyNumberFormat="1"/>
    <xf numFmtId="164" fontId="0" fillId="0" borderId="0" xfId="0" applyNumberFormat="1"/>
    <xf numFmtId="164" fontId="4" fillId="5" borderId="13" xfId="4" applyNumberFormat="1" applyBorder="1"/>
    <xf numFmtId="164" fontId="0" fillId="0" borderId="6" xfId="0" applyNumberFormat="1" applyBorder="1"/>
    <xf numFmtId="0" fontId="6" fillId="12" borderId="0" xfId="0" applyFont="1" applyFill="1" applyBorder="1"/>
    <xf numFmtId="0" fontId="2" fillId="2" borderId="2" xfId="2" applyBorder="1" applyAlignment="1">
      <alignment horizontal="center"/>
    </xf>
    <xf numFmtId="0" fontId="2" fillId="2" borderId="2" xfId="2" applyBorder="1"/>
    <xf numFmtId="0" fontId="0" fillId="0" borderId="2" xfId="0" applyBorder="1" applyAlignment="1">
      <alignment horizontal="center" vertical="center" textRotation="90" wrapText="1"/>
    </xf>
    <xf numFmtId="0" fontId="4" fillId="5" borderId="2" xfId="4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 wrapText="1"/>
    </xf>
    <xf numFmtId="10" fontId="0" fillId="4" borderId="2" xfId="1" applyNumberFormat="1" applyFont="1" applyFill="1" applyBorder="1" applyAlignment="1">
      <alignment horizontal="center" vertical="center" wrapText="1"/>
    </xf>
    <xf numFmtId="0" fontId="5" fillId="13" borderId="2" xfId="5" applyFill="1" applyBorder="1"/>
    <xf numFmtId="0" fontId="0" fillId="8" borderId="0" xfId="0" applyFill="1" applyAlignment="1"/>
    <xf numFmtId="0" fontId="3" fillId="3" borderId="0" xfId="3" applyBorder="1" applyAlignment="1">
      <alignment horizontal="center" vertical="center" wrapText="1"/>
    </xf>
    <xf numFmtId="0" fontId="3" fillId="3" borderId="2" xfId="3" applyBorder="1" applyAlignment="1">
      <alignment horizontal="center" vertical="center" wrapText="1"/>
    </xf>
    <xf numFmtId="0" fontId="3" fillId="9" borderId="2" xfId="6" applyFont="1" applyBorder="1" applyAlignment="1">
      <alignment horizontal="center" vertical="center" wrapText="1"/>
    </xf>
    <xf numFmtId="10" fontId="0" fillId="0" borderId="2" xfId="1" applyNumberFormat="1" applyFont="1" applyBorder="1" applyAlignment="1">
      <alignment horizontal="center"/>
    </xf>
    <xf numFmtId="165" fontId="0" fillId="0" borderId="2" xfId="0" applyNumberFormat="1" applyBorder="1"/>
    <xf numFmtId="0" fontId="3" fillId="9" borderId="12" xfId="6" applyFont="1" applyAlignment="1">
      <alignment horizontal="left"/>
    </xf>
    <xf numFmtId="0" fontId="3" fillId="9" borderId="12" xfId="6" applyFont="1"/>
    <xf numFmtId="0" fontId="0" fillId="0" borderId="2" xfId="0" applyBorder="1" applyAlignment="1">
      <alignment horizontal="center"/>
    </xf>
    <xf numFmtId="0" fontId="5" fillId="6" borderId="11" xfId="5" applyAlignment="1">
      <alignment horizontal="center"/>
    </xf>
    <xf numFmtId="0" fontId="5" fillId="6" borderId="11" xfId="5"/>
    <xf numFmtId="0" fontId="9" fillId="6" borderId="11" xfId="5" applyFont="1" applyAlignment="1">
      <alignment horizontal="center" vertical="center"/>
    </xf>
    <xf numFmtId="0" fontId="5" fillId="6" borderId="15" xfId="5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5" fillId="6" borderId="16" xfId="5" applyBorder="1"/>
    <xf numFmtId="10" fontId="0" fillId="0" borderId="17" xfId="1" applyNumberFormat="1" applyFont="1" applyBorder="1" applyAlignment="1">
      <alignment horizontal="center"/>
    </xf>
    <xf numFmtId="0" fontId="0" fillId="0" borderId="14" xfId="0" applyBorder="1" applyAlignment="1">
      <alignment horizontal="center" vertical="center" wrapText="1"/>
    </xf>
    <xf numFmtId="0" fontId="0" fillId="0" borderId="14" xfId="0" applyBorder="1"/>
    <xf numFmtId="165" fontId="11" fillId="6" borderId="0" xfId="5" applyNumberFormat="1" applyFont="1" applyBorder="1" applyAlignment="1">
      <alignment horizontal="right"/>
    </xf>
    <xf numFmtId="0" fontId="3" fillId="9" borderId="0" xfId="6" applyFont="1" applyBorder="1" applyAlignment="1">
      <alignment horizontal="center" vertical="center" wrapText="1"/>
    </xf>
    <xf numFmtId="0" fontId="0" fillId="9" borderId="0" xfId="6" applyFont="1" applyBorder="1" applyAlignment="1">
      <alignment horizontal="center" vertical="center"/>
    </xf>
    <xf numFmtId="0" fontId="12" fillId="0" borderId="0" xfId="0" applyFont="1" applyFill="1" applyBorder="1" applyAlignment="1"/>
    <xf numFmtId="0" fontId="3" fillId="3" borderId="0" xfId="3" applyBorder="1" applyAlignment="1">
      <alignment horizontal="left" vertical="center"/>
    </xf>
    <xf numFmtId="0" fontId="3" fillId="9" borderId="0" xfId="6" applyFont="1" applyBorder="1" applyAlignment="1">
      <alignment vertical="center"/>
    </xf>
    <xf numFmtId="0" fontId="13" fillId="0" borderId="0" xfId="0" applyFont="1" applyFill="1" applyBorder="1" applyAlignment="1"/>
    <xf numFmtId="0" fontId="15" fillId="0" borderId="0" xfId="0" applyFont="1"/>
    <xf numFmtId="2" fontId="0" fillId="0" borderId="2" xfId="0" applyNumberFormat="1" applyFill="1" applyBorder="1" applyAlignment="1">
      <alignment horizontal="center"/>
    </xf>
    <xf numFmtId="0" fontId="0" fillId="7" borderId="2" xfId="0" applyFill="1" applyBorder="1" applyAlignment="1">
      <alignment vertical="center" wrapText="1"/>
    </xf>
    <xf numFmtId="0" fontId="2" fillId="2" borderId="2" xfId="2" applyBorder="1" applyAlignment="1">
      <alignment vertical="center" wrapText="1"/>
    </xf>
    <xf numFmtId="0" fontId="14" fillId="6" borderId="1" xfId="7"/>
    <xf numFmtId="0" fontId="14" fillId="6" borderId="1" xfId="7" applyAlignment="1">
      <alignment horizontal="center" vertical="center"/>
    </xf>
    <xf numFmtId="0" fontId="14" fillId="6" borderId="1" xfId="7" applyAlignment="1">
      <alignment horizontal="center"/>
    </xf>
    <xf numFmtId="0" fontId="16" fillId="0" borderId="0" xfId="8"/>
    <xf numFmtId="0" fontId="18" fillId="0" borderId="19" xfId="8" applyFont="1" applyBorder="1" applyAlignment="1">
      <alignment horizontal="center" wrapText="1"/>
    </xf>
    <xf numFmtId="0" fontId="18" fillId="0" borderId="20" xfId="8" applyFont="1" applyBorder="1" applyAlignment="1">
      <alignment horizontal="center" wrapText="1"/>
    </xf>
    <xf numFmtId="166" fontId="19" fillId="0" borderId="22" xfId="8" applyNumberFormat="1" applyFont="1" applyBorder="1" applyAlignment="1">
      <alignment horizontal="right" vertical="top"/>
    </xf>
    <xf numFmtId="0" fontId="19" fillId="0" borderId="23" xfId="8" applyFont="1" applyBorder="1" applyAlignment="1">
      <alignment horizontal="right" vertical="top"/>
    </xf>
    <xf numFmtId="0" fontId="19" fillId="0" borderId="26" xfId="8" applyFont="1" applyBorder="1" applyAlignment="1">
      <alignment horizontal="left" vertical="top" wrapText="1"/>
    </xf>
    <xf numFmtId="167" fontId="19" fillId="0" borderId="27" xfId="8" applyNumberFormat="1" applyFont="1" applyBorder="1" applyAlignment="1">
      <alignment horizontal="right" vertical="top"/>
    </xf>
    <xf numFmtId="166" fontId="19" fillId="0" borderId="26" xfId="8" applyNumberFormat="1" applyFont="1" applyBorder="1" applyAlignment="1">
      <alignment horizontal="right" vertical="top"/>
    </xf>
    <xf numFmtId="166" fontId="19" fillId="0" borderId="27" xfId="8" applyNumberFormat="1" applyFont="1" applyBorder="1" applyAlignment="1">
      <alignment horizontal="right" vertical="top"/>
    </xf>
    <xf numFmtId="0" fontId="18" fillId="14" borderId="24" xfId="8" applyFont="1" applyFill="1" applyBorder="1" applyAlignment="1">
      <alignment horizontal="left" vertical="top" wrapText="1"/>
    </xf>
    <xf numFmtId="0" fontId="19" fillId="0" borderId="28" xfId="8" applyFont="1" applyBorder="1" applyAlignment="1">
      <alignment horizontal="right" vertical="top"/>
    </xf>
    <xf numFmtId="167" fontId="19" fillId="0" borderId="29" xfId="8" applyNumberFormat="1" applyFont="1" applyBorder="1" applyAlignment="1">
      <alignment horizontal="right" vertical="top"/>
    </xf>
    <xf numFmtId="0" fontId="18" fillId="14" borderId="25" xfId="8" applyFont="1" applyFill="1" applyBorder="1" applyAlignment="1">
      <alignment horizontal="left" vertical="top" wrapText="1"/>
    </xf>
    <xf numFmtId="0" fontId="19" fillId="0" borderId="26" xfId="8" applyFont="1" applyBorder="1" applyAlignment="1">
      <alignment horizontal="right" vertical="top"/>
    </xf>
    <xf numFmtId="167" fontId="19" fillId="0" borderId="26" xfId="8" applyNumberFormat="1" applyFont="1" applyBorder="1" applyAlignment="1">
      <alignment horizontal="right" vertical="top"/>
    </xf>
    <xf numFmtId="0" fontId="19" fillId="0" borderId="27" xfId="8" applyFont="1" applyBorder="1" applyAlignment="1">
      <alignment horizontal="left" vertical="top" wrapText="1"/>
    </xf>
    <xf numFmtId="167" fontId="19" fillId="0" borderId="28" xfId="8" applyNumberFormat="1" applyFont="1" applyBorder="1" applyAlignment="1">
      <alignment horizontal="right" vertical="top"/>
    </xf>
    <xf numFmtId="0" fontId="19" fillId="0" borderId="29" xfId="8" applyFont="1" applyBorder="1" applyAlignment="1">
      <alignment horizontal="right" vertical="top"/>
    </xf>
    <xf numFmtId="0" fontId="18" fillId="14" borderId="30" xfId="8" applyFont="1" applyFill="1" applyBorder="1" applyAlignment="1">
      <alignment horizontal="left" vertical="top" wrapText="1"/>
    </xf>
    <xf numFmtId="167" fontId="19" fillId="0" borderId="31" xfId="8" applyNumberFormat="1" applyFont="1" applyBorder="1" applyAlignment="1">
      <alignment horizontal="right" vertical="top"/>
    </xf>
    <xf numFmtId="0" fontId="19" fillId="0" borderId="32" xfId="8" applyFont="1" applyBorder="1" applyAlignment="1">
      <alignment horizontal="right" vertical="top"/>
    </xf>
    <xf numFmtId="2" fontId="0" fillId="0" borderId="2" xfId="0" applyNumberFormat="1" applyBorder="1" applyAlignment="1">
      <alignment horizontal="center"/>
    </xf>
    <xf numFmtId="0" fontId="3" fillId="3" borderId="1" xfId="3" applyAlignment="1">
      <alignment horizontal="left"/>
    </xf>
    <xf numFmtId="0" fontId="4" fillId="5" borderId="13" xfId="4" applyBorder="1"/>
    <xf numFmtId="0" fontId="0" fillId="0" borderId="0" xfId="1" applyNumberFormat="1" applyFont="1" applyAlignment="1">
      <alignment horizontal="right"/>
    </xf>
    <xf numFmtId="0" fontId="0" fillId="0" borderId="0" xfId="0" applyBorder="1"/>
    <xf numFmtId="0" fontId="10" fillId="0" borderId="0" xfId="0" applyFont="1" applyAlignment="1">
      <alignment horizontal="left"/>
    </xf>
    <xf numFmtId="0" fontId="10" fillId="0" borderId="0" xfId="0" applyFont="1"/>
    <xf numFmtId="0" fontId="0" fillId="10" borderId="4" xfId="0" applyFill="1" applyBorder="1" applyAlignment="1">
      <alignment horizontal="center" vertical="center"/>
    </xf>
    <xf numFmtId="0" fontId="0" fillId="10" borderId="13" xfId="0" applyFill="1" applyBorder="1" applyAlignment="1">
      <alignment horizontal="center" vertical="center"/>
    </xf>
    <xf numFmtId="0" fontId="0" fillId="10" borderId="2" xfId="0" applyFill="1" applyBorder="1" applyAlignment="1">
      <alignment horizontal="center" vertical="center" wrapText="1"/>
    </xf>
    <xf numFmtId="0" fontId="2" fillId="2" borderId="2" xfId="2" applyBorder="1" applyAlignment="1">
      <alignment horizontal="center" vertical="center" wrapText="1"/>
    </xf>
    <xf numFmtId="0" fontId="0" fillId="10" borderId="2" xfId="0" applyFill="1" applyBorder="1" applyAlignment="1">
      <alignment horizontal="center" vertical="center"/>
    </xf>
    <xf numFmtId="0" fontId="2" fillId="2" borderId="33" xfId="2" applyBorder="1" applyAlignment="1">
      <alignment horizontal="center"/>
    </xf>
    <xf numFmtId="0" fontId="3" fillId="3" borderId="1" xfId="3" applyAlignment="1">
      <alignment horizontal="left"/>
    </xf>
    <xf numFmtId="0" fontId="4" fillId="5" borderId="0" xfId="4" applyAlignment="1">
      <alignment horizontal="left"/>
    </xf>
    <xf numFmtId="0" fontId="18" fillId="14" borderId="25" xfId="8" applyFont="1" applyFill="1" applyBorder="1" applyAlignment="1">
      <alignment horizontal="left" vertical="top" wrapText="1"/>
    </xf>
    <xf numFmtId="0" fontId="18" fillId="14" borderId="30" xfId="8" applyFont="1" applyFill="1" applyBorder="1" applyAlignment="1">
      <alignment horizontal="left" vertical="top" wrapText="1"/>
    </xf>
    <xf numFmtId="0" fontId="17" fillId="0" borderId="0" xfId="8" applyFont="1" applyBorder="1" applyAlignment="1">
      <alignment horizontal="center" vertical="center" wrapText="1"/>
    </xf>
    <xf numFmtId="0" fontId="18" fillId="0" borderId="18" xfId="8" applyFont="1" applyBorder="1" applyAlignment="1">
      <alignment horizontal="left" wrapText="1"/>
    </xf>
    <xf numFmtId="0" fontId="18" fillId="14" borderId="21" xfId="8" applyFont="1" applyFill="1" applyBorder="1" applyAlignment="1">
      <alignment horizontal="left" vertical="top" wrapText="1"/>
    </xf>
    <xf numFmtId="0" fontId="18" fillId="14" borderId="24" xfId="8" applyFont="1" applyFill="1" applyBorder="1" applyAlignment="1">
      <alignment horizontal="left" vertical="top" wrapText="1"/>
    </xf>
    <xf numFmtId="0" fontId="19" fillId="0" borderId="0" xfId="8" applyFont="1" applyBorder="1" applyAlignment="1">
      <alignment horizontal="left" vertical="top" wrapText="1"/>
    </xf>
  </cellXfs>
  <cellStyles count="9">
    <cellStyle name="Ausgabe" xfId="5" builtinId="21"/>
    <cellStyle name="Berechnung" xfId="7" builtinId="22"/>
    <cellStyle name="Eingabe" xfId="3" builtinId="20"/>
    <cellStyle name="Gut" xfId="4" builtinId="26"/>
    <cellStyle name="Neutral" xfId="2" builtinId="28"/>
    <cellStyle name="Notiz" xfId="6" builtinId="10"/>
    <cellStyle name="Prozent" xfId="1" builtinId="5"/>
    <cellStyle name="Standard" xfId="0" builtinId="0"/>
    <cellStyle name="Standard_Korrelation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Ex3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Ex4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VS / Lösungsgüte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Korrelation!$C$5</c:f>
              <c:strCache>
                <c:ptCount val="1"/>
                <c:pt idx="0">
                  <c:v>Lösungsgüte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Korrelation!$B$6:$B$20</c:f>
              <c:numCache>
                <c:formatCode>0.00</c:formatCode>
                <c:ptCount val="15"/>
                <c:pt idx="0">
                  <c:v>0.63636363636363635</c:v>
                </c:pt>
                <c:pt idx="1">
                  <c:v>0.68181818181818177</c:v>
                </c:pt>
                <c:pt idx="2">
                  <c:v>0.90909090909090906</c:v>
                </c:pt>
                <c:pt idx="3">
                  <c:v>0.77272727272727271</c:v>
                </c:pt>
                <c:pt idx="4">
                  <c:v>0.81818181818181823</c:v>
                </c:pt>
                <c:pt idx="5">
                  <c:v>0.68181818181818177</c:v>
                </c:pt>
                <c:pt idx="6">
                  <c:v>0.77272727272727271</c:v>
                </c:pt>
                <c:pt idx="7">
                  <c:v>0.90909090909090906</c:v>
                </c:pt>
                <c:pt idx="8">
                  <c:v>0.90909090909090906</c:v>
                </c:pt>
                <c:pt idx="9">
                  <c:v>0.86363636363636365</c:v>
                </c:pt>
                <c:pt idx="10">
                  <c:v>0.68181818181818177</c:v>
                </c:pt>
                <c:pt idx="11">
                  <c:v>0.90909090909090906</c:v>
                </c:pt>
                <c:pt idx="12">
                  <c:v>0.77272727272727271</c:v>
                </c:pt>
                <c:pt idx="13">
                  <c:v>0.90909090909090906</c:v>
                </c:pt>
                <c:pt idx="14">
                  <c:v>0.90909090909090906</c:v>
                </c:pt>
              </c:numCache>
            </c:numRef>
          </c:xVal>
          <c:yVal>
            <c:numRef>
              <c:f>Korrelation!$C$6:$C$20</c:f>
              <c:numCache>
                <c:formatCode>0.00</c:formatCode>
                <c:ptCount val="15"/>
                <c:pt idx="0">
                  <c:v>3.051282051282052</c:v>
                </c:pt>
                <c:pt idx="1">
                  <c:v>3.5085470085470085</c:v>
                </c:pt>
                <c:pt idx="2">
                  <c:v>4.066951566951567</c:v>
                </c:pt>
                <c:pt idx="3">
                  <c:v>4.2094017094017087</c:v>
                </c:pt>
                <c:pt idx="4">
                  <c:v>4.0897435897435894</c:v>
                </c:pt>
                <c:pt idx="5">
                  <c:v>4.2948717948717938</c:v>
                </c:pt>
                <c:pt idx="6">
                  <c:v>3.6937321937321936</c:v>
                </c:pt>
                <c:pt idx="7">
                  <c:v>4.2834757834757831</c:v>
                </c:pt>
                <c:pt idx="8">
                  <c:v>4.4501424501424482</c:v>
                </c:pt>
                <c:pt idx="9">
                  <c:v>3.8290598290598297</c:v>
                </c:pt>
                <c:pt idx="10">
                  <c:v>3.6153846153846145</c:v>
                </c:pt>
                <c:pt idx="11">
                  <c:v>4.0341880341880332</c:v>
                </c:pt>
                <c:pt idx="12">
                  <c:v>3.4615384615384617</c:v>
                </c:pt>
                <c:pt idx="13">
                  <c:v>3.6695156695156701</c:v>
                </c:pt>
                <c:pt idx="14">
                  <c:v>4.3945868945868929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ACB-4C47-AA2E-B5481BCB2F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8268656"/>
        <c:axId val="558267344"/>
      </c:scatterChart>
      <c:valAx>
        <c:axId val="5582686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58267344"/>
        <c:crosses val="autoZero"/>
        <c:crossBetween val="midCat"/>
      </c:valAx>
      <c:valAx>
        <c:axId val="558267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582686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VS / Lösungsgüte</a:t>
            </a:r>
          </a:p>
        </c:rich>
      </c:tx>
      <c:layout>
        <c:manualLayout>
          <c:xMode val="edge"/>
          <c:yMode val="edge"/>
          <c:x val="0.37876377952755913"/>
          <c:y val="1.38888888888888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Korrelation!$B$27:$B$38</c:f>
              <c:numCache>
                <c:formatCode>0.00</c:formatCode>
                <c:ptCount val="12"/>
                <c:pt idx="0">
                  <c:v>0.72727272727272729</c:v>
                </c:pt>
                <c:pt idx="1">
                  <c:v>0.68181818181818177</c:v>
                </c:pt>
                <c:pt idx="2">
                  <c:v>0.68181818181818177</c:v>
                </c:pt>
                <c:pt idx="3">
                  <c:v>0.77272727272727271</c:v>
                </c:pt>
                <c:pt idx="4">
                  <c:v>0.63636363636363635</c:v>
                </c:pt>
                <c:pt idx="5">
                  <c:v>0.63636363636363635</c:v>
                </c:pt>
                <c:pt idx="6">
                  <c:v>0.68181818181818177</c:v>
                </c:pt>
                <c:pt idx="7">
                  <c:v>0.72727272727272729</c:v>
                </c:pt>
                <c:pt idx="8">
                  <c:v>0.54545454545454541</c:v>
                </c:pt>
                <c:pt idx="9">
                  <c:v>0.68181818181818177</c:v>
                </c:pt>
                <c:pt idx="10">
                  <c:v>0.63636363636363635</c:v>
                </c:pt>
                <c:pt idx="11">
                  <c:v>0.68181818181818177</c:v>
                </c:pt>
              </c:numCache>
            </c:numRef>
          </c:xVal>
          <c:yVal>
            <c:numRef>
              <c:f>Korrelation!$C$27:$C$38</c:f>
              <c:numCache>
                <c:formatCode>0.00</c:formatCode>
                <c:ptCount val="12"/>
                <c:pt idx="0">
                  <c:v>4.0555555555555554</c:v>
                </c:pt>
                <c:pt idx="1">
                  <c:v>4.1507936507936503</c:v>
                </c:pt>
                <c:pt idx="2">
                  <c:v>4.2089947089947088</c:v>
                </c:pt>
                <c:pt idx="3">
                  <c:v>4.4788359788359777</c:v>
                </c:pt>
                <c:pt idx="4">
                  <c:v>3.9259259259259252</c:v>
                </c:pt>
                <c:pt idx="5">
                  <c:v>4.3915343915343907</c:v>
                </c:pt>
                <c:pt idx="6">
                  <c:v>4.4312169312169303</c:v>
                </c:pt>
                <c:pt idx="7">
                  <c:v>4.5211640211640205</c:v>
                </c:pt>
                <c:pt idx="8">
                  <c:v>3.8783068783068777</c:v>
                </c:pt>
                <c:pt idx="9">
                  <c:v>4.462962962962961</c:v>
                </c:pt>
                <c:pt idx="10">
                  <c:v>3.7645502645502646</c:v>
                </c:pt>
                <c:pt idx="11">
                  <c:v>4.4206349206349191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212-455A-ACC8-9F41AD7142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5857000"/>
        <c:axId val="605857328"/>
      </c:scatterChart>
      <c:valAx>
        <c:axId val="605857000"/>
        <c:scaling>
          <c:orientation val="minMax"/>
          <c:min val="0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05857328"/>
        <c:crosses val="autoZero"/>
        <c:crossBetween val="midCat"/>
      </c:valAx>
      <c:valAx>
        <c:axId val="605857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058570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_xlchart.v1.0</cx:f>
      </cx:numDim>
    </cx:data>
  </cx:chartData>
  <cx:chart>
    <cx:title pos="t" align="ctr" overlay="0">
      <cx:tx>
        <cx:txData>
          <cx:v>VS</cx:v>
        </cx:txData>
      </cx:tx>
      <cx:txPr>
        <a:bodyPr rot="0" spcFirstLastPara="1" vertOverflow="ellipsis" vert="horz" wrap="square" lIns="0" tIns="0" rIns="0" bIns="0" anchor="ctr" anchorCtr="1"/>
        <a:lstStyle/>
        <a:p>
          <a:pPr algn="ctr">
            <a:defRPr/>
          </a:pPr>
          <a:r>
            <a:rPr lang="de-DE"/>
            <a:t>VS</a:t>
          </a:r>
        </a:p>
      </cx:txPr>
    </cx:title>
    <cx:plotArea>
      <cx:plotAreaRegion>
        <cx:series layoutId="boxWhisker" uniqueId="{D4112A4B-6F5D-46AE-AB3C-DE07BA10CEA2}">
          <cx:dataId val="0"/>
          <cx:layoutPr>
            <cx:visibility meanLine="0" meanMarker="1" nonoutliers="0" outliers="1"/>
            <cx:statistics quartileMethod="exclusive"/>
          </cx:layoutPr>
        </cx:series>
      </cx:plotAreaRegion>
      <cx:axis id="0" hidden="1">
        <cx:catScaling gapWidth="1"/>
        <cx:tickLabels/>
      </cx:axis>
      <cx:axis id="1">
        <cx:valScaling/>
        <cx:majorGridlines/>
        <cx:tickLabels/>
      </cx:axis>
    </cx:plotArea>
  </cx:chart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_xlchart.v1.1</cx:f>
      </cx:numDim>
    </cx:data>
  </cx:chartData>
  <cx:chart>
    <cx:title pos="t" align="ctr" overlay="0">
      <cx:tx>
        <cx:txData>
          <cx:v>Lösungsgüte</cx:v>
        </cx:txData>
      </cx:tx>
      <cx:txPr>
        <a:bodyPr rot="0" spcFirstLastPara="1" vertOverflow="ellipsis" vert="horz" wrap="square" lIns="0" tIns="0" rIns="0" bIns="0" anchor="ctr" anchorCtr="1"/>
        <a:lstStyle/>
        <a:p>
          <a:pPr algn="ctr">
            <a:defRPr/>
          </a:pPr>
          <a:r>
            <a:rPr lang="de-DE"/>
            <a:t>Lösungsgüte</a:t>
          </a:r>
        </a:p>
      </cx:txPr>
    </cx:title>
    <cx:plotArea>
      <cx:plotAreaRegion>
        <cx:series layoutId="boxWhisker" uniqueId="{9BBCC3EB-D0E5-47DB-AD38-A04EF09F94C9}">
          <cx:dataId val="0"/>
          <cx:layoutPr>
            <cx:visibility meanLine="0" meanMarker="1" nonoutliers="0" outliers="1"/>
            <cx:statistics quartileMethod="exclusive"/>
          </cx:layoutPr>
        </cx:series>
      </cx:plotAreaRegion>
      <cx:axis id="0" hidden="1">
        <cx:catScaling gapWidth="1"/>
        <cx:tickLabels/>
      </cx:axis>
      <cx:axis id="1">
        <cx:valScaling/>
        <cx:majorGridlines/>
        <cx:tickLabels/>
      </cx:axis>
    </cx:plotArea>
  </cx:chart>
</cx:chartSpace>
</file>

<file path=xl/charts/chartEx3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_xlchart.v1.2</cx:f>
      </cx:numDim>
    </cx:data>
  </cx:chartData>
  <cx:chart>
    <cx:title pos="t" align="ctr" overlay="0">
      <cx:tx>
        <cx:txData>
          <cx:v>VS</cx:v>
        </cx:txData>
      </cx:tx>
      <cx:txPr>
        <a:bodyPr rot="0" spcFirstLastPara="1" vertOverflow="ellipsis" vert="horz" wrap="square" lIns="0" tIns="0" rIns="0" bIns="0" anchor="ctr" anchorCtr="1"/>
        <a:lstStyle/>
        <a:p>
          <a:pPr algn="ctr">
            <a:defRPr/>
          </a:pPr>
          <a:r>
            <a:rPr lang="de-DE"/>
            <a:t>VS</a:t>
          </a:r>
        </a:p>
      </cx:txPr>
    </cx:title>
    <cx:plotArea>
      <cx:plotAreaRegion>
        <cx:series layoutId="boxWhisker" uniqueId="{35238AA3-46D2-46DA-A7BC-25B0596EBECB}">
          <cx:dataId val="0"/>
          <cx:layoutPr>
            <cx:visibility meanLine="0" meanMarker="1" nonoutliers="0" outliers="1"/>
            <cx:statistics quartileMethod="exclusive"/>
          </cx:layoutPr>
        </cx:series>
      </cx:plotAreaRegion>
      <cx:axis id="0" hidden="1">
        <cx:catScaling gapWidth="1"/>
        <cx:tickLabels/>
      </cx:axis>
      <cx:axis id="1">
        <cx:valScaling/>
        <cx:majorGridlines/>
        <cx:tickLabels/>
      </cx:axis>
    </cx:plotArea>
  </cx:chart>
</cx:chartSpace>
</file>

<file path=xl/charts/chartEx4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_xlchart.v1.3</cx:f>
      </cx:numDim>
    </cx:data>
  </cx:chartData>
  <cx:chart>
    <cx:title pos="t" align="ctr" overlay="0">
      <cx:tx>
        <cx:txData>
          <cx:v>Lösungsgüte</cx:v>
        </cx:txData>
      </cx:tx>
      <cx:txPr>
        <a:bodyPr rot="0" spcFirstLastPara="1" vertOverflow="ellipsis" vert="horz" wrap="square" lIns="0" tIns="0" rIns="0" bIns="0" anchor="ctr" anchorCtr="1"/>
        <a:lstStyle/>
        <a:p>
          <a:pPr algn="ctr">
            <a:defRPr/>
          </a:pPr>
          <a:r>
            <a:rPr lang="de-DE"/>
            <a:t>Lösungsgüte</a:t>
          </a:r>
        </a:p>
      </cx:txPr>
    </cx:title>
    <cx:plotArea>
      <cx:plotAreaRegion>
        <cx:series layoutId="boxWhisker" uniqueId="{08DFA569-4DC3-4300-A2F2-9A604C44C41E}">
          <cx:dataId val="0"/>
          <cx:layoutPr>
            <cx:visibility meanLine="0" meanMarker="1" nonoutliers="0" outliers="1"/>
            <cx:statistics quartileMethod="exclusive"/>
          </cx:layoutPr>
        </cx:series>
      </cx:plotAreaRegion>
      <cx:axis id="0" hidden="1">
        <cx:catScaling gapWidth="1"/>
        <cx:tickLabels/>
      </cx:axis>
      <cx:axis id="1">
        <cx:valScaling/>
        <cx:majorGridlines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7" Type="http://schemas.microsoft.com/office/2014/relationships/chartEx" Target="../charts/chartEx4.xml"/><Relationship Id="rId2" Type="http://schemas.openxmlformats.org/officeDocument/2006/relationships/chart" Target="../charts/chart1.xml"/><Relationship Id="rId1" Type="http://schemas.openxmlformats.org/officeDocument/2006/relationships/image" Target="../media/image2.png"/><Relationship Id="rId6" Type="http://schemas.microsoft.com/office/2014/relationships/chartEx" Target="../charts/chartEx3.xml"/><Relationship Id="rId5" Type="http://schemas.microsoft.com/office/2014/relationships/chartEx" Target="../charts/chartEx2.xml"/><Relationship Id="rId4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47625</xdr:colOff>
      <xdr:row>11</xdr:row>
      <xdr:rowOff>161925</xdr:rowOff>
    </xdr:from>
    <xdr:ext cx="1304762" cy="552381"/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724650" y="5953125"/>
          <a:ext cx="1304762" cy="552381"/>
        </a:xfrm>
        <a:prstGeom prst="rect">
          <a:avLst/>
        </a:prstGeom>
      </xdr:spPr>
    </xdr:pic>
    <xdr:clientData/>
  </xdr:oneCellAnchor>
  <xdr:oneCellAnchor>
    <xdr:from>
      <xdr:col>6</xdr:col>
      <xdr:colOff>47625</xdr:colOff>
      <xdr:row>31</xdr:row>
      <xdr:rowOff>161925</xdr:rowOff>
    </xdr:from>
    <xdr:ext cx="1304762" cy="552381"/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19825" y="2257425"/>
          <a:ext cx="1304762" cy="552381"/>
        </a:xfrm>
        <a:prstGeom prst="rect">
          <a:avLst/>
        </a:prstGeom>
      </xdr:spPr>
    </xdr:pic>
    <xdr:clientData/>
  </xdr:oneCellAnchor>
  <xdr:oneCellAnchor>
    <xdr:from>
      <xdr:col>6</xdr:col>
      <xdr:colOff>47625</xdr:colOff>
      <xdr:row>52</xdr:row>
      <xdr:rowOff>161925</xdr:rowOff>
    </xdr:from>
    <xdr:ext cx="1304762" cy="552381"/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91250" y="2257425"/>
          <a:ext cx="1304762" cy="552381"/>
        </a:xfrm>
        <a:prstGeom prst="rect">
          <a:avLst/>
        </a:prstGeom>
      </xdr:spPr>
    </xdr:pic>
    <xdr:clientData/>
  </xdr:oneCellAnchor>
  <xdr:oneCellAnchor>
    <xdr:from>
      <xdr:col>6</xdr:col>
      <xdr:colOff>47625</xdr:colOff>
      <xdr:row>72</xdr:row>
      <xdr:rowOff>161925</xdr:rowOff>
    </xdr:from>
    <xdr:ext cx="1304762" cy="552381"/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91250" y="6143625"/>
          <a:ext cx="1304762" cy="552381"/>
        </a:xfrm>
        <a:prstGeom prst="rect">
          <a:avLst/>
        </a:prstGeom>
      </xdr:spPr>
    </xdr:pic>
    <xdr:clientData/>
  </xdr:oneCellAnchor>
  <xdr:oneCellAnchor>
    <xdr:from>
      <xdr:col>20</xdr:col>
      <xdr:colOff>47625</xdr:colOff>
      <xdr:row>11</xdr:row>
      <xdr:rowOff>161925</xdr:rowOff>
    </xdr:from>
    <xdr:ext cx="1304762" cy="552381"/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91250" y="2257425"/>
          <a:ext cx="1304762" cy="552381"/>
        </a:xfrm>
        <a:prstGeom prst="rect">
          <a:avLst/>
        </a:prstGeom>
      </xdr:spPr>
    </xdr:pic>
    <xdr:clientData/>
  </xdr:oneCellAnchor>
  <xdr:oneCellAnchor>
    <xdr:from>
      <xdr:col>6</xdr:col>
      <xdr:colOff>47625</xdr:colOff>
      <xdr:row>94</xdr:row>
      <xdr:rowOff>161925</xdr:rowOff>
    </xdr:from>
    <xdr:ext cx="1304762" cy="552381"/>
    <xdr:pic>
      <xdr:nvPicPr>
        <xdr:cNvPr id="7" name="Grafik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91250" y="2257425"/>
          <a:ext cx="1304762" cy="552381"/>
        </a:xfrm>
        <a:prstGeom prst="rect">
          <a:avLst/>
        </a:prstGeom>
      </xdr:spPr>
    </xdr:pic>
    <xdr:clientData/>
  </xdr:oneCellAnchor>
  <xdr:oneCellAnchor>
    <xdr:from>
      <xdr:col>6</xdr:col>
      <xdr:colOff>47625</xdr:colOff>
      <xdr:row>114</xdr:row>
      <xdr:rowOff>161925</xdr:rowOff>
    </xdr:from>
    <xdr:ext cx="1304762" cy="552381"/>
    <xdr:pic>
      <xdr:nvPicPr>
        <xdr:cNvPr id="8" name="Grafik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91250" y="6143625"/>
          <a:ext cx="1304762" cy="552381"/>
        </a:xfrm>
        <a:prstGeom prst="rect">
          <a:avLst/>
        </a:prstGeom>
      </xdr:spPr>
    </xdr:pic>
    <xdr:clientData/>
  </xdr:oneCellAnchor>
  <xdr:oneCellAnchor>
    <xdr:from>
      <xdr:col>6</xdr:col>
      <xdr:colOff>47625</xdr:colOff>
      <xdr:row>136</xdr:row>
      <xdr:rowOff>161925</xdr:rowOff>
    </xdr:from>
    <xdr:ext cx="1304762" cy="552381"/>
    <xdr:pic>
      <xdr:nvPicPr>
        <xdr:cNvPr id="9" name="Grafik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91250" y="10220325"/>
          <a:ext cx="1304762" cy="552381"/>
        </a:xfrm>
        <a:prstGeom prst="rect">
          <a:avLst/>
        </a:prstGeom>
      </xdr:spPr>
    </xdr:pic>
    <xdr:clientData/>
  </xdr:oneCellAnchor>
  <xdr:oneCellAnchor>
    <xdr:from>
      <xdr:col>6</xdr:col>
      <xdr:colOff>47625</xdr:colOff>
      <xdr:row>156</xdr:row>
      <xdr:rowOff>161925</xdr:rowOff>
    </xdr:from>
    <xdr:ext cx="1304762" cy="552381"/>
    <xdr:pic>
      <xdr:nvPicPr>
        <xdr:cNvPr id="10" name="Grafik 9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91250" y="14106525"/>
          <a:ext cx="1304762" cy="552381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28575</xdr:colOff>
      <xdr:row>10</xdr:row>
      <xdr:rowOff>152400</xdr:rowOff>
    </xdr:from>
    <xdr:to>
      <xdr:col>5</xdr:col>
      <xdr:colOff>435954</xdr:colOff>
      <xdr:row>14</xdr:row>
      <xdr:rowOff>76087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33750" y="2276475"/>
          <a:ext cx="1566254" cy="685687"/>
        </a:xfrm>
        <a:prstGeom prst="rect">
          <a:avLst/>
        </a:prstGeom>
      </xdr:spPr>
    </xdr:pic>
    <xdr:clientData/>
  </xdr:twoCellAnchor>
  <xdr:oneCellAnchor>
    <xdr:from>
      <xdr:col>4</xdr:col>
      <xdr:colOff>28575</xdr:colOff>
      <xdr:row>31</xdr:row>
      <xdr:rowOff>152400</xdr:rowOff>
    </xdr:from>
    <xdr:ext cx="1566254" cy="685687"/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33750" y="2276475"/>
          <a:ext cx="1566254" cy="685687"/>
        </a:xfrm>
        <a:prstGeom prst="rect">
          <a:avLst/>
        </a:prstGeom>
      </xdr:spPr>
    </xdr:pic>
    <xdr:clientData/>
  </xdr:oneCellAnchor>
  <xdr:twoCellAnchor>
    <xdr:from>
      <xdr:col>8</xdr:col>
      <xdr:colOff>28575</xdr:colOff>
      <xdr:row>4</xdr:row>
      <xdr:rowOff>19050</xdr:rowOff>
    </xdr:from>
    <xdr:to>
      <xdr:col>14</xdr:col>
      <xdr:colOff>28575</xdr:colOff>
      <xdr:row>17</xdr:row>
      <xdr:rowOff>95250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38100</xdr:colOff>
      <xdr:row>25</xdr:row>
      <xdr:rowOff>66675</xdr:rowOff>
    </xdr:from>
    <xdr:to>
      <xdr:col>14</xdr:col>
      <xdr:colOff>38100</xdr:colOff>
      <xdr:row>38</xdr:row>
      <xdr:rowOff>142875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76200</xdr:colOff>
      <xdr:row>4</xdr:row>
      <xdr:rowOff>28575</xdr:rowOff>
    </xdr:from>
    <xdr:to>
      <xdr:col>15</xdr:col>
      <xdr:colOff>704850</xdr:colOff>
      <xdr:row>17</xdr:row>
      <xdr:rowOff>104775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6" name="Diagramm 5">
              <a:extLst>
                <a:ext uri="{FF2B5EF4-FFF2-40B4-BE49-F238E27FC236}">
                  <a16:creationId xmlns:a16="http://schemas.microsoft.com/office/drawing/2014/main" id="{00000000-0008-0000-0500-000006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4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1537950" y="869950"/>
              <a:ext cx="1390650" cy="2870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de-DE" sz="1100"/>
                <a:t>Dieses Diagramm ist in Ihrer Version von Excel nicht verfügbar.
Wenn Sie diese Form bearbeiten oder diese Arbeitsmappe in einem anderen Dateiformat speichern, wird das Diagramm dauerhaft beschädigt.</a:t>
              </a:r>
            </a:p>
          </xdr:txBody>
        </xdr:sp>
      </mc:Fallback>
    </mc:AlternateContent>
    <xdr:clientData/>
  </xdr:twoCellAnchor>
  <xdr:twoCellAnchor>
    <xdr:from>
      <xdr:col>16</xdr:col>
      <xdr:colOff>38100</xdr:colOff>
      <xdr:row>4</xdr:row>
      <xdr:rowOff>28575</xdr:rowOff>
    </xdr:from>
    <xdr:to>
      <xdr:col>17</xdr:col>
      <xdr:colOff>723900</xdr:colOff>
      <xdr:row>17</xdr:row>
      <xdr:rowOff>104775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7" name="Diagramm 6">
              <a:extLst>
                <a:ext uri="{FF2B5EF4-FFF2-40B4-BE49-F238E27FC236}">
                  <a16:creationId xmlns:a16="http://schemas.microsoft.com/office/drawing/2014/main" id="{00000000-0008-0000-0500-000007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5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3023850" y="869950"/>
              <a:ext cx="1447800" cy="2870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de-DE" sz="1100"/>
                <a:t>Dieses Diagramm ist in Ihrer Version von Excel nicht verfügbar.
Wenn Sie diese Form bearbeiten oder diese Arbeitsmappe in einem anderen Dateiformat speichern, wird das Diagramm dauerhaft beschädigt.</a:t>
              </a:r>
            </a:p>
          </xdr:txBody>
        </xdr:sp>
      </mc:Fallback>
    </mc:AlternateContent>
    <xdr:clientData/>
  </xdr:twoCellAnchor>
  <xdr:twoCellAnchor>
    <xdr:from>
      <xdr:col>14</xdr:col>
      <xdr:colOff>85725</xdr:colOff>
      <xdr:row>25</xdr:row>
      <xdr:rowOff>66675</xdr:rowOff>
    </xdr:from>
    <xdr:to>
      <xdr:col>15</xdr:col>
      <xdr:colOff>733425</xdr:colOff>
      <xdr:row>38</xdr:row>
      <xdr:rowOff>142875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8" name="Diagramm 7">
              <a:extLst>
                <a:ext uri="{FF2B5EF4-FFF2-40B4-BE49-F238E27FC236}">
                  <a16:creationId xmlns:a16="http://schemas.microsoft.com/office/drawing/2014/main" id="{00000000-0008-0000-0500-000008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6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1550650" y="5226050"/>
              <a:ext cx="1409700" cy="2870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de-DE" sz="1100"/>
                <a:t>Dieses Diagramm ist in Ihrer Version von Excel nicht verfügbar.
Wenn Sie diese Form bearbeiten oder diese Arbeitsmappe in einem anderen Dateiformat speichern, wird das Diagramm dauerhaft beschädigt.</a:t>
              </a:r>
            </a:p>
          </xdr:txBody>
        </xdr:sp>
      </mc:Fallback>
    </mc:AlternateContent>
    <xdr:clientData/>
  </xdr:twoCellAnchor>
  <xdr:twoCellAnchor>
    <xdr:from>
      <xdr:col>16</xdr:col>
      <xdr:colOff>57150</xdr:colOff>
      <xdr:row>25</xdr:row>
      <xdr:rowOff>76200</xdr:rowOff>
    </xdr:from>
    <xdr:to>
      <xdr:col>18</xdr:col>
      <xdr:colOff>0</xdr:colOff>
      <xdr:row>38</xdr:row>
      <xdr:rowOff>152400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9" name="Diagramm 8">
              <a:extLst>
                <a:ext uri="{FF2B5EF4-FFF2-40B4-BE49-F238E27FC236}">
                  <a16:creationId xmlns:a16="http://schemas.microsoft.com/office/drawing/2014/main" id="{00000000-0008-0000-0500-000009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7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3042900" y="5232400"/>
              <a:ext cx="1466850" cy="2870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de-DE" sz="1100"/>
                <a:t>Dieses Diagramm ist in Ihrer Version von Excel nicht verfügbar.
Wenn Sie diese Form bearbeiten oder diese Arbeitsmappe in einem anderen Dateiformat speichern, wird das Diagramm dauerhaft beschädigt.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AP54"/>
  <sheetViews>
    <sheetView tabSelected="1" topLeftCell="B1" workbookViewId="0">
      <pane xSplit="2" ySplit="3" topLeftCell="D4" activePane="bottomRight" state="frozen"/>
      <selection activeCell="B1" sqref="B1"/>
      <selection pane="topRight" activeCell="D1" sqref="D1"/>
      <selection pane="bottomLeft" activeCell="B4" sqref="B4"/>
      <selection pane="bottomRight" activeCell="B1" sqref="B1"/>
    </sheetView>
  </sheetViews>
  <sheetFormatPr baseColWidth="10" defaultRowHeight="15"/>
  <cols>
    <col min="2" max="2" width="79" customWidth="1"/>
    <col min="3" max="3" width="14" style="5" customWidth="1"/>
    <col min="4" max="37" width="5.7109375" customWidth="1"/>
  </cols>
  <sheetData>
    <row r="2" spans="2:37" ht="21">
      <c r="B2" s="60" t="s">
        <v>196</v>
      </c>
      <c r="C2" s="26"/>
    </row>
    <row r="3" spans="2:37" ht="63.75" customHeight="1">
      <c r="B3" s="58" t="s">
        <v>119</v>
      </c>
      <c r="C3" s="59" t="s">
        <v>69</v>
      </c>
      <c r="D3" s="107" t="s">
        <v>35</v>
      </c>
      <c r="E3" s="108"/>
      <c r="F3" s="111" t="s">
        <v>36</v>
      </c>
      <c r="G3" s="111"/>
      <c r="H3" s="111" t="s">
        <v>37</v>
      </c>
      <c r="I3" s="111"/>
      <c r="J3" s="109" t="s">
        <v>38</v>
      </c>
      <c r="K3" s="109"/>
      <c r="L3" s="109" t="s">
        <v>39</v>
      </c>
      <c r="M3" s="109"/>
      <c r="N3" s="109" t="s">
        <v>40</v>
      </c>
      <c r="O3" s="109"/>
      <c r="P3" s="109" t="s">
        <v>41</v>
      </c>
      <c r="Q3" s="109"/>
      <c r="R3" s="109" t="s">
        <v>42</v>
      </c>
      <c r="S3" s="109"/>
      <c r="T3" s="109" t="s">
        <v>43</v>
      </c>
      <c r="U3" s="109"/>
      <c r="V3" s="109" t="s">
        <v>44</v>
      </c>
      <c r="W3" s="109"/>
      <c r="X3" s="109" t="s">
        <v>45</v>
      </c>
      <c r="Y3" s="109"/>
      <c r="Z3" s="109" t="s">
        <v>46</v>
      </c>
      <c r="AA3" s="109"/>
      <c r="AB3" s="109" t="s">
        <v>47</v>
      </c>
      <c r="AC3" s="109"/>
      <c r="AD3" s="109" t="s">
        <v>48</v>
      </c>
      <c r="AE3" s="109"/>
      <c r="AF3" s="109" t="s">
        <v>49</v>
      </c>
      <c r="AG3" s="109"/>
      <c r="AH3" s="110" t="s">
        <v>197</v>
      </c>
      <c r="AI3" s="110"/>
      <c r="AJ3" s="110" t="s">
        <v>198</v>
      </c>
      <c r="AK3" s="110"/>
    </row>
    <row r="4" spans="2:37">
      <c r="B4" s="2" t="s">
        <v>50</v>
      </c>
      <c r="C4" s="55" t="s">
        <v>56</v>
      </c>
      <c r="D4" s="2">
        <v>0</v>
      </c>
      <c r="E4" s="2"/>
      <c r="F4" s="2">
        <v>1</v>
      </c>
      <c r="G4" s="2"/>
      <c r="H4" s="2">
        <v>1</v>
      </c>
      <c r="I4" s="2"/>
      <c r="J4" s="2">
        <v>1</v>
      </c>
      <c r="K4" s="2"/>
      <c r="L4" s="2">
        <v>1</v>
      </c>
      <c r="M4" s="2"/>
      <c r="N4" s="2">
        <v>1</v>
      </c>
      <c r="O4" s="2"/>
      <c r="P4" s="2">
        <v>1</v>
      </c>
      <c r="Q4" s="2"/>
      <c r="R4" s="2">
        <v>1</v>
      </c>
      <c r="S4" s="2"/>
      <c r="T4" s="2">
        <v>1</v>
      </c>
      <c r="U4" s="2"/>
      <c r="V4" s="2">
        <v>1</v>
      </c>
      <c r="W4" s="2"/>
      <c r="X4" s="2">
        <v>0</v>
      </c>
      <c r="Y4" s="2"/>
      <c r="Z4" s="2">
        <v>1</v>
      </c>
      <c r="AA4" s="2"/>
      <c r="AB4" s="2">
        <v>1</v>
      </c>
      <c r="AC4" s="2"/>
      <c r="AD4" s="2">
        <v>1</v>
      </c>
      <c r="AE4" s="2"/>
      <c r="AF4" s="2">
        <v>1</v>
      </c>
      <c r="AG4" s="2"/>
      <c r="AH4" s="2">
        <v>1</v>
      </c>
      <c r="AI4" s="2"/>
      <c r="AJ4" s="2">
        <v>1</v>
      </c>
      <c r="AK4" s="2"/>
    </row>
    <row r="5" spans="2:37">
      <c r="B5" s="2" t="s">
        <v>51</v>
      </c>
      <c r="C5" s="55" t="s">
        <v>56</v>
      </c>
      <c r="D5" s="2">
        <v>1</v>
      </c>
      <c r="E5" s="2"/>
      <c r="F5" s="2">
        <v>0</v>
      </c>
      <c r="G5" s="2"/>
      <c r="H5" s="2">
        <v>1</v>
      </c>
      <c r="I5" s="2"/>
      <c r="J5" s="2">
        <v>0</v>
      </c>
      <c r="K5" s="2"/>
      <c r="L5" s="2">
        <v>0</v>
      </c>
      <c r="M5" s="2"/>
      <c r="N5" s="2">
        <v>1</v>
      </c>
      <c r="O5" s="2"/>
      <c r="P5" s="2">
        <v>1</v>
      </c>
      <c r="Q5" s="2"/>
      <c r="R5" s="2">
        <v>1</v>
      </c>
      <c r="S5" s="2"/>
      <c r="T5" s="2">
        <v>1</v>
      </c>
      <c r="U5" s="2"/>
      <c r="V5" s="2">
        <v>1</v>
      </c>
      <c r="W5" s="2"/>
      <c r="X5" s="2">
        <v>1</v>
      </c>
      <c r="Y5" s="2"/>
      <c r="Z5" s="2">
        <v>1</v>
      </c>
      <c r="AA5" s="2"/>
      <c r="AB5" s="2">
        <v>0</v>
      </c>
      <c r="AC5" s="2"/>
      <c r="AD5" s="2">
        <v>1</v>
      </c>
      <c r="AE5" s="2"/>
      <c r="AF5" s="2">
        <v>1</v>
      </c>
      <c r="AG5" s="2"/>
      <c r="AH5" s="2">
        <v>1</v>
      </c>
      <c r="AI5" s="2"/>
      <c r="AJ5" s="2">
        <v>1</v>
      </c>
      <c r="AK5" s="2"/>
    </row>
    <row r="6" spans="2:37">
      <c r="B6" s="2" t="s">
        <v>67</v>
      </c>
      <c r="C6" s="55" t="s">
        <v>57</v>
      </c>
      <c r="D6" s="2">
        <v>0</v>
      </c>
      <c r="E6" s="2"/>
      <c r="F6" s="2">
        <v>0</v>
      </c>
      <c r="G6" s="2"/>
      <c r="H6" s="2">
        <v>0</v>
      </c>
      <c r="I6" s="2"/>
      <c r="J6" s="2">
        <v>0</v>
      </c>
      <c r="K6" s="2"/>
      <c r="L6" s="2">
        <v>0</v>
      </c>
      <c r="M6" s="2"/>
      <c r="N6" s="2">
        <v>1</v>
      </c>
      <c r="O6" s="2"/>
      <c r="P6" s="2">
        <v>0</v>
      </c>
      <c r="Q6" s="2"/>
      <c r="R6" s="2">
        <v>1</v>
      </c>
      <c r="S6" s="2"/>
      <c r="T6" s="2">
        <v>1</v>
      </c>
      <c r="U6" s="2"/>
      <c r="V6" s="2">
        <v>0</v>
      </c>
      <c r="W6" s="2"/>
      <c r="X6" s="2">
        <v>0</v>
      </c>
      <c r="Y6" s="2"/>
      <c r="Z6" s="2">
        <v>1</v>
      </c>
      <c r="AA6" s="2"/>
      <c r="AB6" s="2">
        <v>0</v>
      </c>
      <c r="AC6" s="2"/>
      <c r="AD6" s="2">
        <v>1</v>
      </c>
      <c r="AE6" s="2"/>
      <c r="AF6" s="2">
        <v>1</v>
      </c>
      <c r="AG6" s="2"/>
      <c r="AH6" s="2">
        <v>1</v>
      </c>
      <c r="AI6" s="2"/>
      <c r="AJ6" s="2">
        <v>1</v>
      </c>
      <c r="AK6" s="2"/>
    </row>
    <row r="7" spans="2:37">
      <c r="B7" s="2" t="s">
        <v>52</v>
      </c>
      <c r="C7" s="55" t="s">
        <v>56</v>
      </c>
      <c r="D7" s="2">
        <v>1</v>
      </c>
      <c r="E7" s="2"/>
      <c r="F7" s="2">
        <v>1</v>
      </c>
      <c r="G7" s="2"/>
      <c r="H7" s="2">
        <v>1</v>
      </c>
      <c r="I7" s="2"/>
      <c r="J7" s="2">
        <v>0</v>
      </c>
      <c r="K7" s="2"/>
      <c r="L7" s="2">
        <v>1</v>
      </c>
      <c r="M7" s="2"/>
      <c r="N7" s="2">
        <v>0</v>
      </c>
      <c r="O7" s="2"/>
      <c r="P7" s="2">
        <v>1</v>
      </c>
      <c r="Q7" s="2"/>
      <c r="R7" s="2">
        <v>1</v>
      </c>
      <c r="S7" s="2"/>
      <c r="T7" s="2">
        <v>1</v>
      </c>
      <c r="U7" s="2"/>
      <c r="V7" s="2">
        <v>1</v>
      </c>
      <c r="W7" s="2"/>
      <c r="X7" s="2">
        <v>0</v>
      </c>
      <c r="Y7" s="2"/>
      <c r="Z7" s="2">
        <v>1</v>
      </c>
      <c r="AA7" s="2"/>
      <c r="AB7" s="2">
        <v>0</v>
      </c>
      <c r="AC7" s="2"/>
      <c r="AD7" s="2">
        <v>1</v>
      </c>
      <c r="AE7" s="2"/>
      <c r="AF7" s="2">
        <v>1</v>
      </c>
      <c r="AG7" s="2"/>
      <c r="AH7" s="2">
        <v>0</v>
      </c>
      <c r="AI7" s="2"/>
      <c r="AJ7" s="2">
        <v>1</v>
      </c>
      <c r="AK7" s="2"/>
    </row>
    <row r="8" spans="2:37">
      <c r="B8" s="2" t="s">
        <v>53</v>
      </c>
      <c r="C8" s="55" t="s">
        <v>56</v>
      </c>
      <c r="D8" s="2">
        <v>1</v>
      </c>
      <c r="E8" s="2"/>
      <c r="F8" s="2">
        <v>1</v>
      </c>
      <c r="G8" s="2"/>
      <c r="H8" s="2">
        <v>1</v>
      </c>
      <c r="I8" s="2"/>
      <c r="J8" s="2">
        <v>1</v>
      </c>
      <c r="K8" s="2"/>
      <c r="L8" s="2">
        <v>1</v>
      </c>
      <c r="M8" s="2"/>
      <c r="N8" s="2">
        <v>0</v>
      </c>
      <c r="O8" s="2"/>
      <c r="P8" s="2">
        <v>1</v>
      </c>
      <c r="Q8" s="2"/>
      <c r="R8" s="2">
        <v>1</v>
      </c>
      <c r="S8" s="2"/>
      <c r="T8" s="2">
        <v>0</v>
      </c>
      <c r="U8" s="2"/>
      <c r="V8" s="2">
        <v>1</v>
      </c>
      <c r="W8" s="2"/>
      <c r="X8" s="2">
        <v>0</v>
      </c>
      <c r="Y8" s="2"/>
      <c r="Z8" s="2">
        <v>1</v>
      </c>
      <c r="AA8" s="2"/>
      <c r="AB8" s="2">
        <v>1</v>
      </c>
      <c r="AC8" s="2"/>
      <c r="AD8" s="2">
        <v>1</v>
      </c>
      <c r="AE8" s="2"/>
      <c r="AF8" s="2">
        <v>1</v>
      </c>
      <c r="AG8" s="2"/>
      <c r="AH8" s="2">
        <v>0</v>
      </c>
      <c r="AI8" s="2"/>
      <c r="AJ8" s="2">
        <v>1</v>
      </c>
      <c r="AK8" s="2"/>
    </row>
    <row r="9" spans="2:37">
      <c r="B9" s="2" t="s">
        <v>54</v>
      </c>
      <c r="C9" s="55" t="s">
        <v>56</v>
      </c>
      <c r="D9" s="2">
        <v>1</v>
      </c>
      <c r="E9" s="2"/>
      <c r="F9" s="2">
        <v>0</v>
      </c>
      <c r="G9" s="2"/>
      <c r="H9" s="2">
        <v>1</v>
      </c>
      <c r="I9" s="2"/>
      <c r="J9" s="2">
        <v>0</v>
      </c>
      <c r="K9" s="2"/>
      <c r="L9" s="2">
        <v>1</v>
      </c>
      <c r="M9" s="2"/>
      <c r="N9" s="2">
        <v>1</v>
      </c>
      <c r="O9" s="2"/>
      <c r="P9" s="2">
        <v>1</v>
      </c>
      <c r="Q9" s="2"/>
      <c r="R9" s="2">
        <v>1</v>
      </c>
      <c r="S9" s="2"/>
      <c r="T9" s="2">
        <v>1</v>
      </c>
      <c r="U9" s="2"/>
      <c r="V9" s="2">
        <v>1</v>
      </c>
      <c r="W9" s="2"/>
      <c r="X9" s="2">
        <v>1</v>
      </c>
      <c r="Y9" s="2"/>
      <c r="Z9" s="2">
        <v>1</v>
      </c>
      <c r="AA9" s="2"/>
      <c r="AB9" s="2">
        <v>1</v>
      </c>
      <c r="AC9" s="2"/>
      <c r="AD9" s="2">
        <v>1</v>
      </c>
      <c r="AE9" s="2"/>
      <c r="AF9" s="2">
        <v>0</v>
      </c>
      <c r="AG9" s="2"/>
      <c r="AH9" s="2">
        <v>0</v>
      </c>
      <c r="AI9" s="2"/>
      <c r="AJ9" s="2">
        <v>1</v>
      </c>
      <c r="AK9" s="2"/>
    </row>
    <row r="10" spans="2:37">
      <c r="B10" s="2" t="s">
        <v>74</v>
      </c>
      <c r="C10" s="55" t="s">
        <v>56</v>
      </c>
      <c r="D10" s="2">
        <v>0</v>
      </c>
      <c r="E10" s="2"/>
      <c r="F10" s="2">
        <v>1</v>
      </c>
      <c r="G10" s="2"/>
      <c r="H10" s="2">
        <v>1</v>
      </c>
      <c r="I10" s="2"/>
      <c r="J10" s="2">
        <v>1</v>
      </c>
      <c r="K10" s="2"/>
      <c r="L10" s="2">
        <v>1</v>
      </c>
      <c r="M10" s="2"/>
      <c r="N10" s="2">
        <v>1</v>
      </c>
      <c r="O10" s="2"/>
      <c r="P10" s="2">
        <v>1</v>
      </c>
      <c r="Q10" s="2"/>
      <c r="R10" s="2">
        <v>0</v>
      </c>
      <c r="S10" s="2"/>
      <c r="T10" s="2">
        <v>1</v>
      </c>
      <c r="U10" s="2"/>
      <c r="V10" s="2">
        <v>1</v>
      </c>
      <c r="W10" s="2"/>
      <c r="X10" s="2">
        <v>1</v>
      </c>
      <c r="Y10" s="2"/>
      <c r="Z10" s="2">
        <v>1</v>
      </c>
      <c r="AA10" s="2"/>
      <c r="AB10" s="2">
        <v>1</v>
      </c>
      <c r="AC10" s="2"/>
      <c r="AD10" s="2">
        <v>1</v>
      </c>
      <c r="AE10" s="2"/>
      <c r="AF10" s="2">
        <v>1</v>
      </c>
      <c r="AG10" s="2"/>
      <c r="AH10" s="2">
        <v>1</v>
      </c>
      <c r="AI10" s="2"/>
      <c r="AJ10" s="2">
        <v>1</v>
      </c>
      <c r="AK10" s="2"/>
    </row>
    <row r="11" spans="2:37">
      <c r="B11" s="2" t="s">
        <v>55</v>
      </c>
      <c r="C11" s="55" t="s">
        <v>56</v>
      </c>
      <c r="D11" s="2">
        <v>1</v>
      </c>
      <c r="E11" s="2"/>
      <c r="F11" s="2">
        <v>1</v>
      </c>
      <c r="G11" s="2"/>
      <c r="H11" s="2">
        <v>1</v>
      </c>
      <c r="I11" s="2"/>
      <c r="J11" s="2">
        <v>1</v>
      </c>
      <c r="K11" s="2"/>
      <c r="L11" s="2">
        <v>1</v>
      </c>
      <c r="M11" s="2"/>
      <c r="N11" s="2">
        <v>0</v>
      </c>
      <c r="O11" s="2"/>
      <c r="P11" s="2">
        <v>1</v>
      </c>
      <c r="Q11" s="2"/>
      <c r="R11" s="2">
        <v>1</v>
      </c>
      <c r="S11" s="2"/>
      <c r="T11" s="2">
        <v>0</v>
      </c>
      <c r="U11" s="2"/>
      <c r="V11" s="2">
        <v>1</v>
      </c>
      <c r="W11" s="2"/>
      <c r="X11" s="2">
        <v>1</v>
      </c>
      <c r="Y11" s="2"/>
      <c r="Z11" s="2">
        <v>1</v>
      </c>
      <c r="AA11" s="2"/>
      <c r="AB11" s="2">
        <v>0</v>
      </c>
      <c r="AC11" s="2"/>
      <c r="AD11" s="2">
        <v>1</v>
      </c>
      <c r="AE11" s="2"/>
      <c r="AF11" s="2">
        <v>1</v>
      </c>
      <c r="AG11" s="2"/>
      <c r="AH11" s="2">
        <v>1</v>
      </c>
      <c r="AI11" s="2"/>
      <c r="AJ11" s="2">
        <v>0</v>
      </c>
      <c r="AK11" s="2"/>
    </row>
    <row r="12" spans="2:37">
      <c r="B12" s="2" t="s">
        <v>61</v>
      </c>
      <c r="C12" s="55" t="s">
        <v>56</v>
      </c>
      <c r="D12" s="2">
        <v>0</v>
      </c>
      <c r="E12" s="2"/>
      <c r="F12" s="2">
        <v>1</v>
      </c>
      <c r="G12" s="2"/>
      <c r="H12" s="2">
        <v>1</v>
      </c>
      <c r="I12" s="2"/>
      <c r="J12" s="2">
        <v>1</v>
      </c>
      <c r="K12" s="2"/>
      <c r="L12" s="2">
        <v>1</v>
      </c>
      <c r="M12" s="2"/>
      <c r="N12" s="2">
        <v>1</v>
      </c>
      <c r="O12" s="2"/>
      <c r="P12" s="2">
        <v>1</v>
      </c>
      <c r="Q12" s="2"/>
      <c r="R12" s="2">
        <v>1</v>
      </c>
      <c r="S12" s="2"/>
      <c r="T12" s="2">
        <v>1</v>
      </c>
      <c r="U12" s="2"/>
      <c r="V12" s="2">
        <v>1</v>
      </c>
      <c r="W12" s="2"/>
      <c r="X12" s="2">
        <v>1</v>
      </c>
      <c r="Y12" s="2"/>
      <c r="Z12" s="2">
        <v>0</v>
      </c>
      <c r="AA12" s="2"/>
      <c r="AB12" s="2">
        <v>1</v>
      </c>
      <c r="AC12" s="2"/>
      <c r="AD12" s="2">
        <v>1</v>
      </c>
      <c r="AE12" s="2"/>
      <c r="AF12" s="2">
        <v>1</v>
      </c>
      <c r="AG12" s="2"/>
      <c r="AH12" s="2">
        <v>1</v>
      </c>
      <c r="AI12" s="2"/>
      <c r="AJ12" s="2">
        <v>1</v>
      </c>
      <c r="AK12" s="2"/>
    </row>
    <row r="13" spans="2:37">
      <c r="B13" s="2" t="s">
        <v>62</v>
      </c>
      <c r="C13" s="55" t="s">
        <v>56</v>
      </c>
      <c r="D13" s="2">
        <v>1</v>
      </c>
      <c r="E13" s="2"/>
      <c r="F13" s="2">
        <v>1</v>
      </c>
      <c r="G13" s="2"/>
      <c r="H13" s="2">
        <v>1</v>
      </c>
      <c r="I13" s="2"/>
      <c r="J13" s="2">
        <v>1</v>
      </c>
      <c r="K13" s="2"/>
      <c r="L13" s="2">
        <v>1</v>
      </c>
      <c r="M13" s="2"/>
      <c r="N13" s="2">
        <v>1</v>
      </c>
      <c r="O13" s="2"/>
      <c r="P13" s="2">
        <v>1</v>
      </c>
      <c r="Q13" s="2"/>
      <c r="R13" s="2">
        <v>1</v>
      </c>
      <c r="S13" s="2"/>
      <c r="T13" s="2">
        <v>1</v>
      </c>
      <c r="U13" s="2"/>
      <c r="V13" s="2">
        <v>1</v>
      </c>
      <c r="W13" s="2"/>
      <c r="X13" s="2">
        <v>1</v>
      </c>
      <c r="Y13" s="2"/>
      <c r="Z13" s="2">
        <v>1</v>
      </c>
      <c r="AA13" s="2"/>
      <c r="AB13" s="2">
        <v>1</v>
      </c>
      <c r="AC13" s="2"/>
      <c r="AD13" s="2">
        <v>1</v>
      </c>
      <c r="AE13" s="2"/>
      <c r="AF13" s="2">
        <v>1</v>
      </c>
      <c r="AG13" s="2"/>
      <c r="AH13" s="2">
        <v>1</v>
      </c>
      <c r="AI13" s="2"/>
      <c r="AJ13" s="2">
        <v>1</v>
      </c>
      <c r="AK13" s="2"/>
    </row>
    <row r="14" spans="2:37">
      <c r="B14" s="2" t="s">
        <v>63</v>
      </c>
      <c r="C14" s="55" t="s">
        <v>56</v>
      </c>
      <c r="D14" s="2">
        <v>1</v>
      </c>
      <c r="E14" s="2"/>
      <c r="F14" s="2">
        <v>1</v>
      </c>
      <c r="G14" s="2"/>
      <c r="H14" s="2">
        <v>1</v>
      </c>
      <c r="I14" s="2"/>
      <c r="J14" s="2">
        <v>1</v>
      </c>
      <c r="K14" s="2"/>
      <c r="L14" s="2">
        <v>1</v>
      </c>
      <c r="M14" s="2"/>
      <c r="N14" s="2">
        <v>1</v>
      </c>
      <c r="O14" s="2"/>
      <c r="P14" s="2">
        <v>1</v>
      </c>
      <c r="Q14" s="2"/>
      <c r="R14" s="2">
        <v>1</v>
      </c>
      <c r="S14" s="2"/>
      <c r="T14" s="2">
        <v>1</v>
      </c>
      <c r="U14" s="2"/>
      <c r="V14" s="2">
        <v>1</v>
      </c>
      <c r="W14" s="2"/>
      <c r="X14" s="2">
        <v>1</v>
      </c>
      <c r="Y14" s="2"/>
      <c r="Z14" s="2">
        <v>1</v>
      </c>
      <c r="AA14" s="2"/>
      <c r="AB14" s="2">
        <v>1</v>
      </c>
      <c r="AC14" s="2"/>
      <c r="AD14" s="2">
        <v>1</v>
      </c>
      <c r="AE14" s="2"/>
      <c r="AF14" s="2">
        <v>1</v>
      </c>
      <c r="AG14" s="2"/>
      <c r="AH14" s="2">
        <v>1</v>
      </c>
      <c r="AI14" s="2"/>
      <c r="AJ14" s="2">
        <v>1</v>
      </c>
      <c r="AK14" s="2"/>
    </row>
    <row r="15" spans="2:37">
      <c r="B15" s="2" t="s">
        <v>192</v>
      </c>
      <c r="C15" s="55" t="s">
        <v>56</v>
      </c>
      <c r="D15" s="2">
        <v>1</v>
      </c>
      <c r="E15" s="2"/>
      <c r="F15" s="2">
        <v>1</v>
      </c>
      <c r="G15" s="2"/>
      <c r="H15" s="2">
        <v>1</v>
      </c>
      <c r="I15" s="2"/>
      <c r="J15" s="2">
        <v>1</v>
      </c>
      <c r="K15" s="2"/>
      <c r="L15" s="2">
        <v>1</v>
      </c>
      <c r="M15" s="2"/>
      <c r="N15" s="2">
        <v>1</v>
      </c>
      <c r="O15" s="2"/>
      <c r="P15" s="2">
        <v>1</v>
      </c>
      <c r="Q15" s="2"/>
      <c r="R15" s="2">
        <v>1</v>
      </c>
      <c r="S15" s="2"/>
      <c r="T15" s="2">
        <v>1</v>
      </c>
      <c r="U15" s="2"/>
      <c r="V15" s="2">
        <v>1</v>
      </c>
      <c r="W15" s="2"/>
      <c r="X15" s="2">
        <v>1</v>
      </c>
      <c r="Y15" s="2"/>
      <c r="Z15" s="2">
        <v>1</v>
      </c>
      <c r="AA15" s="2"/>
      <c r="AB15" s="2">
        <v>1</v>
      </c>
      <c r="AC15" s="2"/>
      <c r="AD15" s="2">
        <v>1</v>
      </c>
      <c r="AE15" s="2"/>
      <c r="AF15" s="2">
        <v>1</v>
      </c>
      <c r="AG15" s="2"/>
      <c r="AH15" s="2">
        <v>1</v>
      </c>
      <c r="AI15" s="2"/>
      <c r="AJ15" s="2">
        <v>1</v>
      </c>
      <c r="AK15" s="2"/>
    </row>
    <row r="16" spans="2:37">
      <c r="B16" s="2" t="s">
        <v>64</v>
      </c>
      <c r="C16" s="55" t="s">
        <v>56</v>
      </c>
      <c r="D16" s="2">
        <v>1</v>
      </c>
      <c r="E16" s="2"/>
      <c r="F16" s="2">
        <v>1</v>
      </c>
      <c r="G16" s="2"/>
      <c r="H16" s="2">
        <v>1</v>
      </c>
      <c r="I16" s="2"/>
      <c r="J16" s="2">
        <v>1</v>
      </c>
      <c r="K16" s="2"/>
      <c r="L16" s="2">
        <v>1</v>
      </c>
      <c r="M16" s="2"/>
      <c r="N16" s="2">
        <v>1</v>
      </c>
      <c r="O16" s="2"/>
      <c r="P16" s="2">
        <v>1</v>
      </c>
      <c r="Q16" s="2"/>
      <c r="R16" s="2">
        <v>1</v>
      </c>
      <c r="S16" s="2"/>
      <c r="T16" s="2">
        <v>1</v>
      </c>
      <c r="U16" s="2"/>
      <c r="V16" s="2">
        <v>1</v>
      </c>
      <c r="W16" s="2"/>
      <c r="X16" s="2">
        <v>1</v>
      </c>
      <c r="Y16" s="2"/>
      <c r="Z16" s="2">
        <v>1</v>
      </c>
      <c r="AA16" s="2"/>
      <c r="AB16" s="2">
        <v>1</v>
      </c>
      <c r="AC16" s="2"/>
      <c r="AD16" s="2">
        <v>1</v>
      </c>
      <c r="AE16" s="2"/>
      <c r="AF16" s="2">
        <v>1</v>
      </c>
      <c r="AG16" s="2"/>
      <c r="AH16" s="2">
        <v>1</v>
      </c>
      <c r="AI16" s="2"/>
      <c r="AJ16" s="2">
        <v>1</v>
      </c>
      <c r="AK16" s="2"/>
    </row>
    <row r="17" spans="2:37">
      <c r="B17" s="2" t="s">
        <v>65</v>
      </c>
      <c r="C17" s="55" t="s">
        <v>56</v>
      </c>
      <c r="D17" s="2">
        <v>0</v>
      </c>
      <c r="E17" s="2"/>
      <c r="F17" s="2">
        <v>0</v>
      </c>
      <c r="G17" s="2"/>
      <c r="H17" s="2">
        <v>1</v>
      </c>
      <c r="I17" s="2"/>
      <c r="J17" s="2">
        <v>1</v>
      </c>
      <c r="K17" s="2"/>
      <c r="L17" s="2">
        <v>1</v>
      </c>
      <c r="M17" s="2"/>
      <c r="N17" s="2">
        <v>0</v>
      </c>
      <c r="O17" s="2"/>
      <c r="P17" s="2">
        <v>0</v>
      </c>
      <c r="Q17" s="2"/>
      <c r="R17" s="2">
        <v>0</v>
      </c>
      <c r="S17" s="2"/>
      <c r="T17" s="2">
        <v>1</v>
      </c>
      <c r="U17" s="2"/>
      <c r="V17" s="2">
        <v>0</v>
      </c>
      <c r="W17" s="2"/>
      <c r="X17" s="2">
        <v>1</v>
      </c>
      <c r="Y17" s="2"/>
      <c r="Z17" s="2">
        <v>1</v>
      </c>
      <c r="AA17" s="2"/>
      <c r="AB17" s="2">
        <v>1</v>
      </c>
      <c r="AC17" s="2"/>
      <c r="AD17" s="2">
        <v>1</v>
      </c>
      <c r="AE17" s="2"/>
      <c r="AF17" s="2">
        <v>0</v>
      </c>
      <c r="AG17" s="2"/>
      <c r="AH17" s="2">
        <v>1</v>
      </c>
      <c r="AI17" s="2"/>
      <c r="AJ17" s="2">
        <v>1</v>
      </c>
      <c r="AK17" s="2"/>
    </row>
    <row r="18" spans="2:37">
      <c r="B18" s="2" t="s">
        <v>66</v>
      </c>
      <c r="C18" s="55" t="s">
        <v>56</v>
      </c>
      <c r="D18" s="2">
        <v>0</v>
      </c>
      <c r="E18" s="2"/>
      <c r="F18" s="2">
        <v>1</v>
      </c>
      <c r="G18" s="2"/>
      <c r="H18" s="2">
        <v>1</v>
      </c>
      <c r="I18" s="2"/>
      <c r="J18" s="2">
        <v>0</v>
      </c>
      <c r="K18" s="2"/>
      <c r="L18" s="2">
        <v>0</v>
      </c>
      <c r="M18" s="2"/>
      <c r="N18" s="2">
        <v>0</v>
      </c>
      <c r="O18" s="2"/>
      <c r="P18" s="2">
        <v>1</v>
      </c>
      <c r="Q18" s="2"/>
      <c r="R18" s="2">
        <v>1</v>
      </c>
      <c r="S18" s="2"/>
      <c r="T18" s="2">
        <v>1</v>
      </c>
      <c r="U18" s="2"/>
      <c r="V18" s="2">
        <v>1</v>
      </c>
      <c r="W18" s="2"/>
      <c r="X18" s="2">
        <v>1</v>
      </c>
      <c r="Y18" s="2"/>
      <c r="Z18" s="2">
        <v>1</v>
      </c>
      <c r="AA18" s="2"/>
      <c r="AB18" s="2">
        <v>0</v>
      </c>
      <c r="AC18" s="2"/>
      <c r="AD18" s="2">
        <v>0</v>
      </c>
      <c r="AE18" s="2"/>
      <c r="AF18" s="2">
        <v>1</v>
      </c>
      <c r="AG18" s="2"/>
      <c r="AH18" s="2">
        <v>1</v>
      </c>
      <c r="AI18" s="2"/>
      <c r="AJ18" s="2">
        <v>1</v>
      </c>
      <c r="AK18" s="2"/>
    </row>
    <row r="19" spans="2:37">
      <c r="B19" s="2" t="s">
        <v>58</v>
      </c>
      <c r="C19" s="55" t="s">
        <v>56</v>
      </c>
      <c r="D19" s="2">
        <v>1</v>
      </c>
      <c r="E19" s="2"/>
      <c r="F19" s="2">
        <v>1</v>
      </c>
      <c r="G19" s="2"/>
      <c r="H19" s="2">
        <v>1</v>
      </c>
      <c r="I19" s="2"/>
      <c r="J19" s="2">
        <v>1</v>
      </c>
      <c r="K19" s="2"/>
      <c r="L19" s="2">
        <v>1</v>
      </c>
      <c r="M19" s="2"/>
      <c r="N19" s="2">
        <v>1</v>
      </c>
      <c r="O19" s="2"/>
      <c r="P19" s="2">
        <v>1</v>
      </c>
      <c r="Q19" s="2"/>
      <c r="R19" s="2">
        <v>1</v>
      </c>
      <c r="S19" s="2"/>
      <c r="T19" s="2">
        <v>1</v>
      </c>
      <c r="U19" s="2"/>
      <c r="V19" s="2">
        <v>1</v>
      </c>
      <c r="W19" s="2"/>
      <c r="X19" s="2">
        <v>1</v>
      </c>
      <c r="Y19" s="2"/>
      <c r="Z19" s="2">
        <v>1</v>
      </c>
      <c r="AA19" s="2"/>
      <c r="AB19" s="2">
        <v>1</v>
      </c>
      <c r="AC19" s="2"/>
      <c r="AD19" s="2">
        <v>1</v>
      </c>
      <c r="AE19" s="2"/>
      <c r="AF19" s="2">
        <v>1</v>
      </c>
      <c r="AG19" s="2"/>
      <c r="AH19" s="2">
        <v>1</v>
      </c>
      <c r="AI19" s="2"/>
      <c r="AJ19" s="2">
        <v>1</v>
      </c>
      <c r="AK19" s="2"/>
    </row>
    <row r="20" spans="2:37">
      <c r="B20" s="2" t="s">
        <v>59</v>
      </c>
      <c r="C20" s="55" t="s">
        <v>57</v>
      </c>
      <c r="D20" s="2">
        <v>1</v>
      </c>
      <c r="E20" s="2"/>
      <c r="F20" s="2">
        <v>1</v>
      </c>
      <c r="G20" s="2"/>
      <c r="H20" s="2">
        <v>0</v>
      </c>
      <c r="I20" s="2"/>
      <c r="J20" s="2">
        <v>1</v>
      </c>
      <c r="K20" s="2"/>
      <c r="L20" s="2">
        <v>1</v>
      </c>
      <c r="M20" s="2"/>
      <c r="N20" s="2">
        <v>1</v>
      </c>
      <c r="O20" s="2"/>
      <c r="P20" s="2">
        <v>1</v>
      </c>
      <c r="Q20" s="2"/>
      <c r="R20" s="2">
        <v>1</v>
      </c>
      <c r="S20" s="2"/>
      <c r="T20" s="2">
        <v>1</v>
      </c>
      <c r="U20" s="2"/>
      <c r="V20" s="2">
        <v>1</v>
      </c>
      <c r="W20" s="2"/>
      <c r="X20" s="2">
        <v>1</v>
      </c>
      <c r="Y20" s="2"/>
      <c r="Z20" s="2">
        <v>1</v>
      </c>
      <c r="AA20" s="2"/>
      <c r="AB20" s="2">
        <v>1</v>
      </c>
      <c r="AC20" s="2"/>
      <c r="AD20" s="2">
        <v>1</v>
      </c>
      <c r="AE20" s="2"/>
      <c r="AF20" s="2">
        <v>1</v>
      </c>
      <c r="AG20" s="2"/>
      <c r="AH20" s="2">
        <v>1</v>
      </c>
      <c r="AI20" s="2"/>
      <c r="AJ20" s="2">
        <v>1</v>
      </c>
      <c r="AK20" s="2"/>
    </row>
    <row r="21" spans="2:37">
      <c r="B21" s="2" t="s">
        <v>60</v>
      </c>
      <c r="C21" s="55" t="s">
        <v>56</v>
      </c>
      <c r="D21" s="2">
        <v>1</v>
      </c>
      <c r="E21" s="2"/>
      <c r="F21" s="2">
        <v>1</v>
      </c>
      <c r="G21" s="2"/>
      <c r="H21" s="2">
        <v>1</v>
      </c>
      <c r="I21" s="2"/>
      <c r="J21" s="2">
        <v>1</v>
      </c>
      <c r="K21" s="2"/>
      <c r="L21" s="2">
        <v>1</v>
      </c>
      <c r="M21" s="2"/>
      <c r="N21" s="2">
        <v>1</v>
      </c>
      <c r="O21" s="2"/>
      <c r="P21" s="2">
        <v>0</v>
      </c>
      <c r="Q21" s="2"/>
      <c r="R21" s="2">
        <v>1</v>
      </c>
      <c r="S21" s="2"/>
      <c r="T21" s="2">
        <v>1</v>
      </c>
      <c r="U21" s="2"/>
      <c r="V21" s="2">
        <v>1</v>
      </c>
      <c r="W21" s="2"/>
      <c r="X21" s="2">
        <v>0</v>
      </c>
      <c r="Y21" s="2"/>
      <c r="Z21" s="2">
        <v>1</v>
      </c>
      <c r="AA21" s="2"/>
      <c r="AB21" s="2">
        <v>1</v>
      </c>
      <c r="AC21" s="2"/>
      <c r="AD21" s="2">
        <v>1</v>
      </c>
      <c r="AE21" s="2"/>
      <c r="AF21" s="2">
        <v>1</v>
      </c>
      <c r="AG21" s="2"/>
      <c r="AH21" s="2">
        <v>1</v>
      </c>
      <c r="AI21" s="2"/>
      <c r="AJ21" s="2">
        <v>1</v>
      </c>
      <c r="AK21" s="2"/>
    </row>
    <row r="22" spans="2:37">
      <c r="B22" s="2" t="s">
        <v>71</v>
      </c>
      <c r="C22" s="55" t="s">
        <v>56</v>
      </c>
      <c r="D22" s="2">
        <v>1</v>
      </c>
      <c r="E22" s="2"/>
      <c r="F22" s="2">
        <v>0</v>
      </c>
      <c r="G22" s="2"/>
      <c r="H22" s="2">
        <v>1</v>
      </c>
      <c r="I22" s="2"/>
      <c r="J22" s="2">
        <v>1</v>
      </c>
      <c r="K22" s="2"/>
      <c r="L22" s="2">
        <v>1</v>
      </c>
      <c r="M22" s="2"/>
      <c r="N22" s="2">
        <v>1</v>
      </c>
      <c r="O22" s="2"/>
      <c r="P22" s="2">
        <v>1</v>
      </c>
      <c r="Q22" s="2"/>
      <c r="R22" s="2">
        <v>1</v>
      </c>
      <c r="S22" s="2"/>
      <c r="T22" s="2">
        <v>1</v>
      </c>
      <c r="U22" s="2"/>
      <c r="V22" s="2">
        <v>1</v>
      </c>
      <c r="W22" s="2"/>
      <c r="X22" s="2">
        <v>1</v>
      </c>
      <c r="Y22" s="2"/>
      <c r="Z22" s="2">
        <v>1</v>
      </c>
      <c r="AA22" s="2"/>
      <c r="AB22" s="2">
        <v>1</v>
      </c>
      <c r="AC22" s="2"/>
      <c r="AD22" s="2">
        <v>1</v>
      </c>
      <c r="AE22" s="2"/>
      <c r="AF22" s="2">
        <v>1</v>
      </c>
      <c r="AG22" s="2"/>
      <c r="AH22" s="2">
        <v>1</v>
      </c>
      <c r="AI22" s="2"/>
      <c r="AJ22" s="2">
        <v>1</v>
      </c>
      <c r="AK22" s="2"/>
    </row>
    <row r="23" spans="2:37" s="22" customFormat="1">
      <c r="B23" s="2" t="s">
        <v>72</v>
      </c>
      <c r="C23" s="55" t="s">
        <v>56</v>
      </c>
      <c r="D23" s="2">
        <v>1</v>
      </c>
      <c r="E23" s="2"/>
      <c r="F23" s="2">
        <v>0</v>
      </c>
      <c r="G23" s="2"/>
      <c r="H23" s="2">
        <v>1</v>
      </c>
      <c r="I23" s="2"/>
      <c r="J23" s="2">
        <v>1</v>
      </c>
      <c r="K23" s="2"/>
      <c r="L23" s="2">
        <v>0</v>
      </c>
      <c r="M23" s="2"/>
      <c r="N23" s="2">
        <v>0</v>
      </c>
      <c r="O23" s="2"/>
      <c r="P23" s="2">
        <v>0</v>
      </c>
      <c r="Q23" s="2"/>
      <c r="R23" s="2">
        <v>1</v>
      </c>
      <c r="S23" s="2"/>
      <c r="T23" s="2">
        <v>1</v>
      </c>
      <c r="U23" s="2"/>
      <c r="V23" s="2">
        <v>0</v>
      </c>
      <c r="W23" s="2"/>
      <c r="X23" s="2">
        <v>0</v>
      </c>
      <c r="Y23" s="2"/>
      <c r="Z23" s="2">
        <v>0</v>
      </c>
      <c r="AA23" s="2"/>
      <c r="AB23" s="2">
        <v>1</v>
      </c>
      <c r="AC23" s="2"/>
      <c r="AD23" s="2">
        <v>0</v>
      </c>
      <c r="AE23" s="2"/>
      <c r="AF23" s="2">
        <v>1</v>
      </c>
      <c r="AG23" s="2"/>
      <c r="AH23" s="2">
        <v>1</v>
      </c>
      <c r="AI23" s="2"/>
      <c r="AJ23" s="2">
        <v>1</v>
      </c>
      <c r="AK23" s="2"/>
    </row>
    <row r="24" spans="2:37">
      <c r="B24" s="2" t="s">
        <v>70</v>
      </c>
      <c r="C24" s="55" t="s">
        <v>56</v>
      </c>
      <c r="D24" s="2">
        <v>0</v>
      </c>
      <c r="E24" s="2"/>
      <c r="F24" s="2">
        <v>1</v>
      </c>
      <c r="G24" s="2"/>
      <c r="H24" s="2">
        <v>1</v>
      </c>
      <c r="I24" s="2"/>
      <c r="J24" s="2">
        <v>1</v>
      </c>
      <c r="K24" s="2"/>
      <c r="L24" s="2">
        <v>1</v>
      </c>
      <c r="M24" s="2"/>
      <c r="N24" s="2">
        <v>1</v>
      </c>
      <c r="O24" s="2"/>
      <c r="P24" s="2">
        <v>1</v>
      </c>
      <c r="Q24" s="2"/>
      <c r="R24" s="2">
        <v>1</v>
      </c>
      <c r="S24" s="2"/>
      <c r="T24" s="2">
        <v>1</v>
      </c>
      <c r="U24" s="2"/>
      <c r="V24" s="2">
        <v>1</v>
      </c>
      <c r="W24" s="2"/>
      <c r="X24" s="2">
        <v>1</v>
      </c>
      <c r="Y24" s="2"/>
      <c r="Z24" s="2">
        <v>1</v>
      </c>
      <c r="AA24" s="2"/>
      <c r="AB24" s="2">
        <v>1</v>
      </c>
      <c r="AC24" s="2"/>
      <c r="AD24" s="2">
        <v>1</v>
      </c>
      <c r="AE24" s="2"/>
      <c r="AF24" s="2">
        <v>1</v>
      </c>
      <c r="AG24" s="2"/>
      <c r="AH24" s="2">
        <v>0</v>
      </c>
      <c r="AI24" s="2"/>
      <c r="AJ24" s="2">
        <v>1</v>
      </c>
      <c r="AK24" s="2"/>
    </row>
    <row r="25" spans="2:37">
      <c r="B25" s="2" t="s">
        <v>68</v>
      </c>
      <c r="C25" s="55" t="s">
        <v>56</v>
      </c>
      <c r="D25" s="2">
        <v>0</v>
      </c>
      <c r="E25" s="2"/>
      <c r="F25" s="2">
        <v>0</v>
      </c>
      <c r="G25" s="2"/>
      <c r="H25" s="2">
        <v>1</v>
      </c>
      <c r="I25" s="2"/>
      <c r="J25" s="2">
        <v>1</v>
      </c>
      <c r="K25" s="2"/>
      <c r="L25" s="2">
        <v>1</v>
      </c>
      <c r="M25" s="2"/>
      <c r="N25" s="2">
        <v>0</v>
      </c>
      <c r="O25" s="2"/>
      <c r="P25" s="2">
        <v>0</v>
      </c>
      <c r="Q25" s="2"/>
      <c r="R25" s="2">
        <v>1</v>
      </c>
      <c r="S25" s="2"/>
      <c r="T25" s="2">
        <v>1</v>
      </c>
      <c r="U25" s="2"/>
      <c r="V25" s="2">
        <v>1</v>
      </c>
      <c r="W25" s="2"/>
      <c r="X25" s="2">
        <v>0</v>
      </c>
      <c r="Y25" s="2"/>
      <c r="Z25" s="2">
        <v>1</v>
      </c>
      <c r="AA25" s="2"/>
      <c r="AB25" s="2">
        <v>1</v>
      </c>
      <c r="AC25" s="2"/>
      <c r="AD25" s="2">
        <v>1</v>
      </c>
      <c r="AE25" s="2"/>
      <c r="AF25" s="2">
        <v>1</v>
      </c>
      <c r="AG25" s="2"/>
      <c r="AH25" s="2">
        <v>1</v>
      </c>
      <c r="AI25" s="2"/>
      <c r="AJ25" s="2">
        <v>1</v>
      </c>
      <c r="AK25" s="2"/>
    </row>
    <row r="26" spans="2:37">
      <c r="B26" s="20" t="s">
        <v>33</v>
      </c>
      <c r="C26" s="56" t="s">
        <v>73</v>
      </c>
      <c r="D26" s="57">
        <f>SUM(D4:D25)</f>
        <v>14</v>
      </c>
      <c r="E26" s="57"/>
      <c r="F26" s="57">
        <f>SUM(F4:F25)</f>
        <v>15</v>
      </c>
      <c r="G26" s="57"/>
      <c r="H26" s="57">
        <f>SUM(H4:H25)</f>
        <v>20</v>
      </c>
      <c r="I26" s="57"/>
      <c r="J26" s="57">
        <f>SUM(J4:J25)</f>
        <v>17</v>
      </c>
      <c r="K26" s="57"/>
      <c r="L26" s="57">
        <f>SUM(L4:L25)</f>
        <v>18</v>
      </c>
      <c r="M26" s="57"/>
      <c r="N26" s="57">
        <f>SUM(N4:N25)</f>
        <v>15</v>
      </c>
      <c r="O26" s="57"/>
      <c r="P26" s="57">
        <f>SUM(P4:P25)</f>
        <v>17</v>
      </c>
      <c r="Q26" s="57"/>
      <c r="R26" s="57">
        <f>SUM(R4:R25)</f>
        <v>20</v>
      </c>
      <c r="S26" s="57"/>
      <c r="T26" s="57">
        <f>SUM(T4:T25)</f>
        <v>20</v>
      </c>
      <c r="U26" s="57"/>
      <c r="V26" s="57">
        <f>SUM(V4:V25)</f>
        <v>19</v>
      </c>
      <c r="W26" s="57"/>
      <c r="X26" s="57">
        <f>SUM(X4:X25)</f>
        <v>15</v>
      </c>
      <c r="Y26" s="57"/>
      <c r="Z26" s="57">
        <f>SUM(Z4:Z25)</f>
        <v>20</v>
      </c>
      <c r="AA26" s="57"/>
      <c r="AB26" s="57">
        <f>SUM(AB4:AB25)</f>
        <v>17</v>
      </c>
      <c r="AC26" s="57"/>
      <c r="AD26" s="57">
        <f>SUM(AD4:AD25)</f>
        <v>20</v>
      </c>
      <c r="AE26" s="57"/>
      <c r="AF26" s="57">
        <f>SUM(AF4:AF25)</f>
        <v>20</v>
      </c>
      <c r="AG26" s="57"/>
      <c r="AH26" s="57">
        <f>SUM(AH4:AH25)</f>
        <v>18</v>
      </c>
      <c r="AI26" s="57"/>
      <c r="AJ26" s="57">
        <f>SUM(AJ4:AJ25)</f>
        <v>21</v>
      </c>
      <c r="AK26" s="57"/>
    </row>
    <row r="27" spans="2:37">
      <c r="B27" s="20" t="s">
        <v>85</v>
      </c>
      <c r="C27" s="56">
        <v>1</v>
      </c>
      <c r="D27" s="57">
        <f>D26/22</f>
        <v>0.63636363636363635</v>
      </c>
      <c r="E27" s="57"/>
      <c r="F27" s="57">
        <f t="shared" ref="F27:AH27" si="0">F26/22</f>
        <v>0.68181818181818177</v>
      </c>
      <c r="G27" s="57"/>
      <c r="H27" s="57">
        <f t="shared" si="0"/>
        <v>0.90909090909090906</v>
      </c>
      <c r="I27" s="57"/>
      <c r="J27" s="57">
        <f t="shared" si="0"/>
        <v>0.77272727272727271</v>
      </c>
      <c r="K27" s="57"/>
      <c r="L27" s="57">
        <f t="shared" si="0"/>
        <v>0.81818181818181823</v>
      </c>
      <c r="M27" s="57"/>
      <c r="N27" s="57">
        <f t="shared" si="0"/>
        <v>0.68181818181818177</v>
      </c>
      <c r="O27" s="57"/>
      <c r="P27" s="57">
        <f t="shared" si="0"/>
        <v>0.77272727272727271</v>
      </c>
      <c r="Q27" s="57"/>
      <c r="R27" s="57">
        <f t="shared" si="0"/>
        <v>0.90909090909090906</v>
      </c>
      <c r="S27" s="57"/>
      <c r="T27" s="57">
        <f t="shared" si="0"/>
        <v>0.90909090909090906</v>
      </c>
      <c r="U27" s="57"/>
      <c r="V27" s="57">
        <f t="shared" si="0"/>
        <v>0.86363636363636365</v>
      </c>
      <c r="W27" s="57"/>
      <c r="X27" s="57">
        <f t="shared" si="0"/>
        <v>0.68181818181818177</v>
      </c>
      <c r="Y27" s="57"/>
      <c r="Z27" s="57">
        <f t="shared" si="0"/>
        <v>0.90909090909090906</v>
      </c>
      <c r="AA27" s="57"/>
      <c r="AB27" s="57">
        <f t="shared" si="0"/>
        <v>0.77272727272727271</v>
      </c>
      <c r="AC27" s="57"/>
      <c r="AD27" s="57">
        <f t="shared" si="0"/>
        <v>0.90909090909090906</v>
      </c>
      <c r="AE27" s="57"/>
      <c r="AF27" s="57">
        <f t="shared" si="0"/>
        <v>0.90909090909090906</v>
      </c>
      <c r="AG27" s="57"/>
      <c r="AH27" s="57">
        <f t="shared" si="0"/>
        <v>0.81818181818181823</v>
      </c>
      <c r="AI27" s="57"/>
      <c r="AJ27" s="57">
        <f t="shared" ref="AJ27" si="1">AJ26/22</f>
        <v>0.95454545454545459</v>
      </c>
      <c r="AK27" s="57"/>
    </row>
    <row r="28" spans="2:37" s="22" customFormat="1">
      <c r="B28" s="20" t="s">
        <v>186</v>
      </c>
      <c r="C28" s="56">
        <v>20</v>
      </c>
      <c r="D28" s="57">
        <f>SUM(D21:D25)+SUM(D7:D19)+SUM(D4:D5)</f>
        <v>13</v>
      </c>
      <c r="E28" s="57"/>
      <c r="F28" s="57">
        <f>SUM(F21:F25)+SUM(F7:F19)+SUM(F4:F5)</f>
        <v>14</v>
      </c>
      <c r="G28" s="57"/>
      <c r="H28" s="57">
        <f>SUM(H21:H25)+SUM(H7:H19)+SUM(H4:H5)</f>
        <v>20</v>
      </c>
      <c r="I28" s="57"/>
      <c r="J28" s="57">
        <f>SUM(J21:J25)+SUM(J7:J19)+SUM(J4:J5)</f>
        <v>16</v>
      </c>
      <c r="K28" s="57"/>
      <c r="L28" s="57">
        <f>SUM(L21:L25)+SUM(L7:L19)+SUM(L4:L5)</f>
        <v>17</v>
      </c>
      <c r="M28" s="57"/>
      <c r="N28" s="57">
        <f>SUM(N21:N25)+SUM(N7:N19)+SUM(N4:N5)</f>
        <v>13</v>
      </c>
      <c r="O28" s="57"/>
      <c r="P28" s="57">
        <f>SUM(P21:P25)+SUM(P7:P19)+SUM(P4:P5)</f>
        <v>16</v>
      </c>
      <c r="Q28" s="57"/>
      <c r="R28" s="57">
        <f>SUM(R21:R25)+SUM(R7:R19)+SUM(R4:R5)</f>
        <v>18</v>
      </c>
      <c r="S28" s="57"/>
      <c r="T28" s="57">
        <f>SUM(T21:T25)+SUM(T7:T19)+SUM(T4:T5)</f>
        <v>18</v>
      </c>
      <c r="U28" s="57"/>
      <c r="V28" s="57">
        <f>SUM(V21:V25)+SUM(V7:V19)+SUM(V4:V5)</f>
        <v>18</v>
      </c>
      <c r="W28" s="57"/>
      <c r="X28" s="57">
        <f>SUM(X21:X25)+SUM(X7:X19)+SUM(X4:X5)</f>
        <v>14</v>
      </c>
      <c r="Y28" s="57"/>
      <c r="Z28" s="57">
        <f>SUM(Z21:Z25)+SUM(Z7:Z19)+SUM(Z4:Z5)</f>
        <v>18</v>
      </c>
      <c r="AA28" s="57"/>
      <c r="AB28" s="57">
        <f>SUM(AB21:AB25)+SUM(AB7:AB19)+SUM(AB4:AB5)</f>
        <v>16</v>
      </c>
      <c r="AC28" s="57"/>
      <c r="AD28" s="57">
        <f>SUM(AD21:AD25)+SUM(AD7:AD19)+SUM(AD4:AD5)</f>
        <v>18</v>
      </c>
      <c r="AE28" s="57"/>
      <c r="AF28" s="57">
        <f>SUM(AF21:AF25)+SUM(AF7:AF19)+SUM(AF4:AF5)</f>
        <v>18</v>
      </c>
      <c r="AG28" s="57"/>
      <c r="AH28" s="57">
        <f>SUM(AH21:AH25)+SUM(AH7:AH19)+SUM(AH4:AH5)</f>
        <v>16</v>
      </c>
      <c r="AI28" s="57"/>
      <c r="AJ28" s="57">
        <f>SUM(AJ21:AJ25)+SUM(AJ7:AJ19)+SUM(AJ4:AJ5)</f>
        <v>19</v>
      </c>
      <c r="AK28" s="57"/>
    </row>
    <row r="29" spans="2:37" s="22" customFormat="1">
      <c r="B29" s="20" t="s">
        <v>187</v>
      </c>
      <c r="C29" s="56">
        <v>1</v>
      </c>
      <c r="D29" s="57">
        <f>D28/20</f>
        <v>0.65</v>
      </c>
      <c r="E29" s="57"/>
      <c r="F29" s="57">
        <f>F28/20</f>
        <v>0.7</v>
      </c>
      <c r="G29" s="57"/>
      <c r="H29" s="57">
        <f>H28/20</f>
        <v>1</v>
      </c>
      <c r="I29" s="57"/>
      <c r="J29" s="57">
        <f>J28/20</f>
        <v>0.8</v>
      </c>
      <c r="K29" s="57"/>
      <c r="L29" s="57">
        <f>L28/20</f>
        <v>0.85</v>
      </c>
      <c r="M29" s="57"/>
      <c r="N29" s="57">
        <f>N28/20</f>
        <v>0.65</v>
      </c>
      <c r="O29" s="57"/>
      <c r="P29" s="57">
        <f>P28/20</f>
        <v>0.8</v>
      </c>
      <c r="Q29" s="57"/>
      <c r="R29" s="57">
        <f>R28/20</f>
        <v>0.9</v>
      </c>
      <c r="S29" s="57"/>
      <c r="T29" s="57">
        <f>T28/20</f>
        <v>0.9</v>
      </c>
      <c r="U29" s="57"/>
      <c r="V29" s="57">
        <f>V28/20</f>
        <v>0.9</v>
      </c>
      <c r="W29" s="57"/>
      <c r="X29" s="57">
        <f>X28/20</f>
        <v>0.7</v>
      </c>
      <c r="Y29" s="57"/>
      <c r="Z29" s="57">
        <f>Z28/20</f>
        <v>0.9</v>
      </c>
      <c r="AA29" s="57"/>
      <c r="AB29" s="57">
        <f>AB28/20</f>
        <v>0.8</v>
      </c>
      <c r="AC29" s="57"/>
      <c r="AD29" s="57">
        <f>AD28/20</f>
        <v>0.9</v>
      </c>
      <c r="AE29" s="57"/>
      <c r="AF29" s="57">
        <f>AF28/20</f>
        <v>0.9</v>
      </c>
      <c r="AG29" s="57"/>
      <c r="AH29" s="57">
        <f>AH28/20</f>
        <v>0.8</v>
      </c>
      <c r="AI29" s="57"/>
      <c r="AJ29" s="57">
        <f>AJ28/20</f>
        <v>0.95</v>
      </c>
      <c r="AK29" s="57"/>
    </row>
    <row r="30" spans="2:37">
      <c r="B30" s="25"/>
    </row>
    <row r="31" spans="2:37">
      <c r="B31" s="25"/>
    </row>
    <row r="32" spans="2:37" ht="60" customHeight="1">
      <c r="B32" s="58" t="s">
        <v>120</v>
      </c>
      <c r="C32" s="59" t="s">
        <v>69</v>
      </c>
      <c r="D32" s="107" t="s">
        <v>121</v>
      </c>
      <c r="E32" s="108"/>
      <c r="F32" s="111" t="s">
        <v>122</v>
      </c>
      <c r="G32" s="111"/>
      <c r="H32" s="111" t="s">
        <v>123</v>
      </c>
      <c r="I32" s="111"/>
      <c r="J32" s="111" t="s">
        <v>124</v>
      </c>
      <c r="K32" s="111"/>
      <c r="L32" s="111" t="s">
        <v>125</v>
      </c>
      <c r="M32" s="111"/>
      <c r="N32" s="111" t="s">
        <v>126</v>
      </c>
      <c r="O32" s="111"/>
      <c r="P32" s="111" t="s">
        <v>127</v>
      </c>
      <c r="Q32" s="111"/>
      <c r="R32" s="111" t="s">
        <v>128</v>
      </c>
      <c r="S32" s="111"/>
      <c r="T32" s="111" t="s">
        <v>129</v>
      </c>
      <c r="U32" s="111"/>
      <c r="V32" s="111" t="s">
        <v>130</v>
      </c>
      <c r="W32" s="111"/>
      <c r="X32" s="111" t="s">
        <v>131</v>
      </c>
      <c r="Y32" s="111"/>
      <c r="Z32" s="111" t="s">
        <v>132</v>
      </c>
      <c r="AA32" s="111"/>
      <c r="AB32" s="110" t="s">
        <v>197</v>
      </c>
      <c r="AC32" s="110"/>
      <c r="AD32" s="110" t="s">
        <v>198</v>
      </c>
      <c r="AE32" s="110"/>
    </row>
    <row r="33" spans="2:31">
      <c r="B33" s="2" t="s">
        <v>112</v>
      </c>
      <c r="C33" s="55" t="s">
        <v>56</v>
      </c>
      <c r="D33" s="2">
        <v>1</v>
      </c>
      <c r="E33" s="2"/>
      <c r="F33" s="2">
        <v>1</v>
      </c>
      <c r="G33" s="2"/>
      <c r="H33" s="2">
        <v>1</v>
      </c>
      <c r="I33" s="2"/>
      <c r="J33" s="2">
        <v>1</v>
      </c>
      <c r="K33" s="2"/>
      <c r="L33" s="2">
        <v>1</v>
      </c>
      <c r="M33" s="2"/>
      <c r="N33" s="2">
        <v>1</v>
      </c>
      <c r="O33" s="2"/>
      <c r="P33" s="2">
        <v>1</v>
      </c>
      <c r="Q33" s="2"/>
      <c r="R33" s="2">
        <v>1</v>
      </c>
      <c r="S33" s="2"/>
      <c r="T33" s="2">
        <v>1</v>
      </c>
      <c r="U33" s="2"/>
      <c r="V33" s="2">
        <v>1</v>
      </c>
      <c r="W33" s="2"/>
      <c r="X33" s="2">
        <v>1</v>
      </c>
      <c r="Y33" s="2"/>
      <c r="Z33" s="2">
        <v>1</v>
      </c>
      <c r="AA33" s="2"/>
      <c r="AB33" s="22">
        <v>0</v>
      </c>
      <c r="AC33" s="2"/>
      <c r="AD33" s="2">
        <v>1</v>
      </c>
      <c r="AE33" s="2"/>
    </row>
    <row r="34" spans="2:31">
      <c r="B34" s="2" t="s">
        <v>109</v>
      </c>
      <c r="C34" s="55" t="s">
        <v>56</v>
      </c>
      <c r="D34" s="2">
        <v>1</v>
      </c>
      <c r="E34" s="2"/>
      <c r="F34" s="2">
        <v>1</v>
      </c>
      <c r="G34" s="2"/>
      <c r="H34" s="2">
        <v>1</v>
      </c>
      <c r="I34" s="2"/>
      <c r="J34" s="2">
        <v>1</v>
      </c>
      <c r="K34" s="2"/>
      <c r="L34" s="2">
        <v>1</v>
      </c>
      <c r="M34" s="2"/>
      <c r="N34" s="2">
        <v>1</v>
      </c>
      <c r="O34" s="2"/>
      <c r="P34" s="2">
        <v>1</v>
      </c>
      <c r="Q34" s="2"/>
      <c r="R34" s="2">
        <v>1</v>
      </c>
      <c r="S34" s="2"/>
      <c r="T34" s="2">
        <v>1</v>
      </c>
      <c r="U34" s="2"/>
      <c r="V34" s="2">
        <v>1</v>
      </c>
      <c r="W34" s="2"/>
      <c r="X34" s="2">
        <v>1</v>
      </c>
      <c r="Y34" s="2"/>
      <c r="Z34" s="2">
        <v>1</v>
      </c>
      <c r="AA34" s="2"/>
      <c r="AB34" s="2">
        <v>1</v>
      </c>
      <c r="AC34" s="2"/>
      <c r="AD34" s="2">
        <v>1</v>
      </c>
      <c r="AE34" s="2"/>
    </row>
    <row r="35" spans="2:31">
      <c r="B35" s="2" t="s">
        <v>113</v>
      </c>
      <c r="C35" s="55" t="s">
        <v>56</v>
      </c>
      <c r="D35" s="2">
        <v>1</v>
      </c>
      <c r="E35" s="2"/>
      <c r="F35" s="2">
        <v>1</v>
      </c>
      <c r="G35" s="2"/>
      <c r="H35" s="2">
        <v>1</v>
      </c>
      <c r="I35" s="2"/>
      <c r="J35" s="2">
        <v>1</v>
      </c>
      <c r="K35" s="2"/>
      <c r="L35" s="2">
        <v>1</v>
      </c>
      <c r="M35" s="2"/>
      <c r="N35" s="2">
        <v>1</v>
      </c>
      <c r="O35" s="2"/>
      <c r="P35" s="2">
        <v>1</v>
      </c>
      <c r="Q35" s="2"/>
      <c r="R35" s="2">
        <v>1</v>
      </c>
      <c r="S35" s="2"/>
      <c r="T35" s="2">
        <v>1</v>
      </c>
      <c r="U35" s="2"/>
      <c r="V35" s="2">
        <v>1</v>
      </c>
      <c r="W35" s="2"/>
      <c r="X35" s="2">
        <v>1</v>
      </c>
      <c r="Y35" s="2"/>
      <c r="Z35" s="2">
        <v>1</v>
      </c>
      <c r="AA35" s="2"/>
      <c r="AB35" s="2">
        <v>1</v>
      </c>
      <c r="AC35" s="2"/>
      <c r="AD35" s="2">
        <v>1</v>
      </c>
      <c r="AE35" s="2"/>
    </row>
    <row r="36" spans="2:31">
      <c r="B36" s="2" t="s">
        <v>115</v>
      </c>
      <c r="C36" s="55" t="s">
        <v>56</v>
      </c>
      <c r="D36" s="2">
        <v>1</v>
      </c>
      <c r="E36" s="2"/>
      <c r="F36" s="2">
        <v>0</v>
      </c>
      <c r="G36" s="2"/>
      <c r="H36" s="2">
        <v>1</v>
      </c>
      <c r="I36" s="2"/>
      <c r="J36" s="2">
        <v>1</v>
      </c>
      <c r="K36" s="2"/>
      <c r="L36" s="2">
        <v>1</v>
      </c>
      <c r="M36" s="2"/>
      <c r="N36" s="2">
        <v>0</v>
      </c>
      <c r="O36" s="2"/>
      <c r="P36" s="2">
        <v>1</v>
      </c>
      <c r="Q36" s="2"/>
      <c r="R36" s="2">
        <v>1</v>
      </c>
      <c r="S36" s="2"/>
      <c r="T36" s="2">
        <v>1</v>
      </c>
      <c r="U36" s="2"/>
      <c r="V36" s="2">
        <v>1</v>
      </c>
      <c r="W36" s="2"/>
      <c r="X36" s="2">
        <v>1</v>
      </c>
      <c r="Y36" s="2"/>
      <c r="Z36" s="2">
        <v>1</v>
      </c>
      <c r="AA36" s="2"/>
      <c r="AB36" s="2">
        <v>1</v>
      </c>
      <c r="AC36" s="2"/>
      <c r="AD36" s="2">
        <v>1</v>
      </c>
      <c r="AE36" s="2"/>
    </row>
    <row r="37" spans="2:31">
      <c r="B37" s="2" t="s">
        <v>116</v>
      </c>
      <c r="C37" s="55" t="s">
        <v>56</v>
      </c>
      <c r="D37" s="2">
        <v>1</v>
      </c>
      <c r="E37" s="2"/>
      <c r="F37" s="2">
        <v>1</v>
      </c>
      <c r="G37" s="2"/>
      <c r="H37" s="2">
        <v>1</v>
      </c>
      <c r="I37" s="2"/>
      <c r="J37" s="2">
        <v>1</v>
      </c>
      <c r="K37" s="2"/>
      <c r="L37" s="2">
        <v>1</v>
      </c>
      <c r="M37" s="2"/>
      <c r="N37" s="2">
        <v>1</v>
      </c>
      <c r="O37" s="2"/>
      <c r="P37" s="2">
        <v>1</v>
      </c>
      <c r="Q37" s="2"/>
      <c r="R37" s="2">
        <v>1</v>
      </c>
      <c r="S37" s="2"/>
      <c r="T37" s="2">
        <v>1</v>
      </c>
      <c r="U37" s="2"/>
      <c r="V37" s="2">
        <v>1</v>
      </c>
      <c r="W37" s="2"/>
      <c r="X37" s="2">
        <v>1</v>
      </c>
      <c r="Y37" s="2"/>
      <c r="Z37" s="2">
        <v>1</v>
      </c>
      <c r="AA37" s="2"/>
      <c r="AB37" s="22">
        <v>0</v>
      </c>
      <c r="AC37" s="2"/>
      <c r="AD37" s="2">
        <v>0</v>
      </c>
      <c r="AE37" s="2"/>
    </row>
    <row r="38" spans="2:31">
      <c r="B38" s="2" t="s">
        <v>102</v>
      </c>
      <c r="C38" s="55" t="s">
        <v>56</v>
      </c>
      <c r="D38" s="2">
        <v>1</v>
      </c>
      <c r="E38" s="2"/>
      <c r="F38" s="2">
        <v>1</v>
      </c>
      <c r="G38" s="2"/>
      <c r="H38" s="2">
        <v>1</v>
      </c>
      <c r="I38" s="2"/>
      <c r="J38" s="2">
        <v>1</v>
      </c>
      <c r="K38" s="2"/>
      <c r="L38" s="2">
        <v>1</v>
      </c>
      <c r="M38" s="2"/>
      <c r="N38" s="2">
        <v>1</v>
      </c>
      <c r="O38" s="2"/>
      <c r="P38" s="2">
        <v>1</v>
      </c>
      <c r="Q38" s="2"/>
      <c r="R38" s="2">
        <v>1</v>
      </c>
      <c r="S38" s="2"/>
      <c r="T38" s="2">
        <v>1</v>
      </c>
      <c r="U38" s="2"/>
      <c r="V38" s="2">
        <v>1</v>
      </c>
      <c r="W38" s="2"/>
      <c r="X38" s="2">
        <v>1</v>
      </c>
      <c r="Y38" s="2"/>
      <c r="Z38" s="2">
        <v>1</v>
      </c>
      <c r="AA38" s="2"/>
      <c r="AB38" s="2">
        <v>1</v>
      </c>
      <c r="AC38" s="2"/>
      <c r="AD38" s="2">
        <v>1</v>
      </c>
      <c r="AE38" s="2"/>
    </row>
    <row r="39" spans="2:31">
      <c r="B39" s="2" t="s">
        <v>103</v>
      </c>
      <c r="C39" s="55" t="s">
        <v>56</v>
      </c>
      <c r="D39" s="2">
        <v>0</v>
      </c>
      <c r="E39" s="2"/>
      <c r="F39" s="2">
        <v>1</v>
      </c>
      <c r="G39" s="2"/>
      <c r="H39" s="2">
        <v>0</v>
      </c>
      <c r="I39" s="2"/>
      <c r="J39" s="2">
        <v>1</v>
      </c>
      <c r="K39" s="2"/>
      <c r="L39" s="2">
        <v>1</v>
      </c>
      <c r="M39" s="2"/>
      <c r="N39" s="2">
        <v>1</v>
      </c>
      <c r="O39" s="2"/>
      <c r="P39" s="2">
        <v>1</v>
      </c>
      <c r="Q39" s="2"/>
      <c r="R39" s="2">
        <v>0</v>
      </c>
      <c r="S39" s="2"/>
      <c r="T39" s="2">
        <v>0</v>
      </c>
      <c r="U39" s="2"/>
      <c r="V39" s="2">
        <v>1</v>
      </c>
      <c r="W39" s="2"/>
      <c r="X39" s="2">
        <v>1</v>
      </c>
      <c r="Y39" s="2"/>
      <c r="Z39" s="2">
        <v>1</v>
      </c>
      <c r="AA39" s="2"/>
      <c r="AB39" s="22">
        <v>0</v>
      </c>
      <c r="AC39" s="2"/>
      <c r="AD39" s="2">
        <v>1</v>
      </c>
      <c r="AE39" s="2"/>
    </row>
    <row r="40" spans="2:31">
      <c r="B40" s="2" t="s">
        <v>110</v>
      </c>
      <c r="C40" s="55" t="s">
        <v>56</v>
      </c>
      <c r="D40" s="2">
        <v>1</v>
      </c>
      <c r="E40" s="2"/>
      <c r="F40" s="2">
        <v>1</v>
      </c>
      <c r="G40" s="2"/>
      <c r="H40" s="2">
        <v>1</v>
      </c>
      <c r="I40" s="2"/>
      <c r="J40" s="2">
        <v>1</v>
      </c>
      <c r="K40" s="2"/>
      <c r="L40" s="2">
        <v>0</v>
      </c>
      <c r="M40" s="2"/>
      <c r="N40" s="2">
        <v>1</v>
      </c>
      <c r="O40" s="2"/>
      <c r="P40" s="2">
        <v>0</v>
      </c>
      <c r="Q40" s="2"/>
      <c r="R40" s="2">
        <v>1</v>
      </c>
      <c r="S40" s="2"/>
      <c r="T40" s="2">
        <v>0</v>
      </c>
      <c r="U40" s="2"/>
      <c r="V40" s="2">
        <v>1</v>
      </c>
      <c r="W40" s="2"/>
      <c r="X40" s="2">
        <v>1</v>
      </c>
      <c r="Y40" s="2"/>
      <c r="Z40" s="2">
        <v>1</v>
      </c>
      <c r="AA40" s="2"/>
      <c r="AB40" s="2">
        <v>1</v>
      </c>
      <c r="AC40" s="2"/>
      <c r="AD40" s="2">
        <v>1</v>
      </c>
      <c r="AE40" s="2"/>
    </row>
    <row r="41" spans="2:31">
      <c r="B41" s="2" t="s">
        <v>111</v>
      </c>
      <c r="C41" s="55" t="s">
        <v>56</v>
      </c>
      <c r="D41" s="2">
        <v>1</v>
      </c>
      <c r="E41" s="2"/>
      <c r="F41" s="2">
        <v>1</v>
      </c>
      <c r="G41" s="2"/>
      <c r="H41" s="2">
        <v>1</v>
      </c>
      <c r="I41" s="2"/>
      <c r="J41" s="2">
        <v>1</v>
      </c>
      <c r="K41" s="2"/>
      <c r="L41" s="2">
        <v>1</v>
      </c>
      <c r="M41" s="2"/>
      <c r="N41" s="2">
        <v>1</v>
      </c>
      <c r="O41" s="2"/>
      <c r="P41" s="2">
        <v>1</v>
      </c>
      <c r="Q41" s="2"/>
      <c r="R41" s="2">
        <v>1</v>
      </c>
      <c r="S41" s="2"/>
      <c r="T41" s="2">
        <v>0</v>
      </c>
      <c r="U41" s="2"/>
      <c r="V41" s="2">
        <v>1</v>
      </c>
      <c r="W41" s="2"/>
      <c r="X41" s="2">
        <v>1</v>
      </c>
      <c r="Y41" s="2"/>
      <c r="Z41" s="2">
        <v>1</v>
      </c>
      <c r="AA41" s="2"/>
      <c r="AB41" s="2">
        <v>1</v>
      </c>
      <c r="AC41" s="2"/>
      <c r="AD41" s="2">
        <v>1</v>
      </c>
      <c r="AE41" s="2"/>
    </row>
    <row r="42" spans="2:31">
      <c r="B42" s="2" t="s">
        <v>114</v>
      </c>
      <c r="C42" s="55" t="s">
        <v>56</v>
      </c>
      <c r="D42" s="2">
        <v>1</v>
      </c>
      <c r="E42" s="2"/>
      <c r="F42" s="2">
        <v>1</v>
      </c>
      <c r="G42" s="2"/>
      <c r="H42" s="2">
        <v>1</v>
      </c>
      <c r="I42" s="2"/>
      <c r="J42" s="2">
        <v>1</v>
      </c>
      <c r="K42" s="2"/>
      <c r="L42" s="2">
        <v>1</v>
      </c>
      <c r="M42" s="2"/>
      <c r="N42" s="2">
        <v>1</v>
      </c>
      <c r="O42" s="2"/>
      <c r="P42" s="2">
        <v>1</v>
      </c>
      <c r="Q42" s="2"/>
      <c r="R42" s="2">
        <v>1</v>
      </c>
      <c r="S42" s="2"/>
      <c r="T42" s="2">
        <v>1</v>
      </c>
      <c r="U42" s="2"/>
      <c r="V42" s="2">
        <v>1</v>
      </c>
      <c r="W42" s="2"/>
      <c r="X42" s="2">
        <v>1</v>
      </c>
      <c r="Y42" s="2"/>
      <c r="Z42" s="2">
        <v>1</v>
      </c>
      <c r="AA42" s="2"/>
      <c r="AB42" s="2">
        <v>1</v>
      </c>
      <c r="AC42" s="2"/>
      <c r="AD42" s="2">
        <v>1</v>
      </c>
      <c r="AE42" s="2"/>
    </row>
    <row r="43" spans="2:31">
      <c r="B43" s="2" t="s">
        <v>104</v>
      </c>
      <c r="C43" s="55" t="s">
        <v>57</v>
      </c>
      <c r="D43" s="2">
        <v>1</v>
      </c>
      <c r="E43" s="2"/>
      <c r="F43" s="2">
        <v>1</v>
      </c>
      <c r="G43" s="2"/>
      <c r="H43" s="2">
        <v>0</v>
      </c>
      <c r="I43" s="2"/>
      <c r="J43" s="2">
        <v>0</v>
      </c>
      <c r="K43" s="2"/>
      <c r="L43" s="2">
        <v>1</v>
      </c>
      <c r="M43" s="2"/>
      <c r="N43" s="2">
        <v>0</v>
      </c>
      <c r="O43" s="2"/>
      <c r="P43" s="2">
        <v>1</v>
      </c>
      <c r="Q43" s="2"/>
      <c r="R43" s="2">
        <v>1</v>
      </c>
      <c r="S43" s="2"/>
      <c r="T43" s="2">
        <v>0</v>
      </c>
      <c r="U43" s="2"/>
      <c r="V43" s="2">
        <v>0</v>
      </c>
      <c r="W43" s="2"/>
      <c r="X43" s="2">
        <v>0</v>
      </c>
      <c r="Y43" s="2"/>
      <c r="Z43" s="2">
        <v>0</v>
      </c>
      <c r="AA43" s="2"/>
      <c r="AB43" s="2">
        <v>1</v>
      </c>
      <c r="AC43" s="2"/>
      <c r="AD43" s="2">
        <v>1</v>
      </c>
      <c r="AE43" s="2"/>
    </row>
    <row r="44" spans="2:31">
      <c r="B44" s="2" t="s">
        <v>105</v>
      </c>
      <c r="C44" s="55" t="s">
        <v>57</v>
      </c>
      <c r="D44" s="2">
        <v>1</v>
      </c>
      <c r="E44" s="2"/>
      <c r="F44" s="2">
        <v>1</v>
      </c>
      <c r="G44" s="2"/>
      <c r="H44" s="2">
        <v>1</v>
      </c>
      <c r="I44" s="2"/>
      <c r="J44" s="2">
        <v>1</v>
      </c>
      <c r="K44" s="2"/>
      <c r="L44" s="2">
        <v>1</v>
      </c>
      <c r="M44" s="2"/>
      <c r="N44" s="2">
        <v>0</v>
      </c>
      <c r="O44" s="2"/>
      <c r="P44" s="2">
        <v>1</v>
      </c>
      <c r="Q44" s="2"/>
      <c r="R44" s="2">
        <v>1</v>
      </c>
      <c r="S44" s="2"/>
      <c r="T44" s="2">
        <v>1</v>
      </c>
      <c r="U44" s="2"/>
      <c r="V44" s="2">
        <v>1</v>
      </c>
      <c r="W44" s="2"/>
      <c r="X44" s="2">
        <v>1</v>
      </c>
      <c r="Y44" s="2"/>
      <c r="Z44" s="2">
        <v>1</v>
      </c>
      <c r="AA44" s="2"/>
      <c r="AB44" s="2">
        <v>1</v>
      </c>
      <c r="AC44" s="2"/>
      <c r="AD44" s="2">
        <v>1</v>
      </c>
      <c r="AE44" s="2"/>
    </row>
    <row r="45" spans="2:31">
      <c r="B45" s="2" t="s">
        <v>117</v>
      </c>
      <c r="C45" s="55" t="s">
        <v>56</v>
      </c>
      <c r="D45" s="2">
        <v>1</v>
      </c>
      <c r="E45" s="2"/>
      <c r="F45" s="2">
        <v>1</v>
      </c>
      <c r="G45" s="2"/>
      <c r="H45" s="2">
        <v>1</v>
      </c>
      <c r="I45" s="2"/>
      <c r="J45" s="2">
        <v>1</v>
      </c>
      <c r="K45" s="2"/>
      <c r="L45" s="2">
        <v>1</v>
      </c>
      <c r="M45" s="2"/>
      <c r="N45" s="2">
        <v>1</v>
      </c>
      <c r="O45" s="2"/>
      <c r="P45" s="2">
        <v>1</v>
      </c>
      <c r="Q45" s="2"/>
      <c r="R45" s="2">
        <v>1</v>
      </c>
      <c r="S45" s="2"/>
      <c r="T45" s="2">
        <v>1</v>
      </c>
      <c r="U45" s="2"/>
      <c r="V45" s="2">
        <v>1</v>
      </c>
      <c r="W45" s="2"/>
      <c r="X45" s="2">
        <v>1</v>
      </c>
      <c r="Y45" s="2"/>
      <c r="Z45" s="2">
        <v>1</v>
      </c>
      <c r="AA45" s="2"/>
      <c r="AB45" s="2">
        <v>1</v>
      </c>
      <c r="AC45" s="2"/>
      <c r="AD45" s="2">
        <v>1</v>
      </c>
      <c r="AE45" s="2"/>
    </row>
    <row r="46" spans="2:31">
      <c r="B46" s="2" t="s">
        <v>106</v>
      </c>
      <c r="C46" s="55" t="s">
        <v>57</v>
      </c>
      <c r="D46" s="2">
        <v>1</v>
      </c>
      <c r="E46" s="2"/>
      <c r="F46" s="2">
        <v>1</v>
      </c>
      <c r="G46" s="2"/>
      <c r="H46" s="2">
        <v>1</v>
      </c>
      <c r="I46" s="2"/>
      <c r="J46" s="2">
        <v>1</v>
      </c>
      <c r="K46" s="2"/>
      <c r="L46" s="2">
        <v>1</v>
      </c>
      <c r="M46" s="2"/>
      <c r="N46" s="2">
        <v>1</v>
      </c>
      <c r="O46" s="2"/>
      <c r="P46" s="2">
        <v>0</v>
      </c>
      <c r="Q46" s="2"/>
      <c r="R46" s="2">
        <v>1</v>
      </c>
      <c r="S46" s="2"/>
      <c r="T46" s="2">
        <v>1</v>
      </c>
      <c r="U46" s="2"/>
      <c r="V46" s="2">
        <v>0</v>
      </c>
      <c r="W46" s="2"/>
      <c r="X46" s="2">
        <v>1</v>
      </c>
      <c r="Y46" s="2"/>
      <c r="Z46" s="2">
        <v>1</v>
      </c>
      <c r="AA46" s="2"/>
      <c r="AB46" s="2">
        <v>0</v>
      </c>
      <c r="AC46" s="2"/>
      <c r="AD46" s="2">
        <v>1</v>
      </c>
      <c r="AE46" s="2"/>
    </row>
    <row r="47" spans="2:31">
      <c r="B47" s="2" t="s">
        <v>107</v>
      </c>
      <c r="C47" s="55" t="s">
        <v>57</v>
      </c>
      <c r="D47" s="2">
        <v>0</v>
      </c>
      <c r="E47" s="2"/>
      <c r="F47" s="2">
        <v>1</v>
      </c>
      <c r="G47" s="2"/>
      <c r="H47" s="2">
        <v>1</v>
      </c>
      <c r="I47" s="2"/>
      <c r="J47" s="2">
        <v>1</v>
      </c>
      <c r="K47" s="2"/>
      <c r="L47" s="2">
        <v>1</v>
      </c>
      <c r="M47" s="2"/>
      <c r="N47" s="2">
        <v>0</v>
      </c>
      <c r="O47" s="2"/>
      <c r="P47" s="2">
        <v>1</v>
      </c>
      <c r="Q47" s="2"/>
      <c r="R47" s="2">
        <v>0</v>
      </c>
      <c r="S47" s="2"/>
      <c r="T47" s="2">
        <v>0</v>
      </c>
      <c r="U47" s="2"/>
      <c r="V47" s="2">
        <v>1</v>
      </c>
      <c r="W47" s="2"/>
      <c r="X47" s="2">
        <v>0</v>
      </c>
      <c r="Y47" s="2"/>
      <c r="Z47" s="2">
        <v>1</v>
      </c>
      <c r="AA47" s="2"/>
      <c r="AB47" s="2">
        <v>0</v>
      </c>
      <c r="AC47" s="2"/>
      <c r="AD47" s="2">
        <v>1</v>
      </c>
      <c r="AE47" s="2"/>
    </row>
    <row r="48" spans="2:31">
      <c r="B48" s="2" t="s">
        <v>108</v>
      </c>
      <c r="C48" s="55" t="s">
        <v>57</v>
      </c>
      <c r="D48" s="2">
        <v>1</v>
      </c>
      <c r="E48" s="2"/>
      <c r="F48" s="2">
        <v>0</v>
      </c>
      <c r="G48" s="2"/>
      <c r="H48" s="2">
        <v>0</v>
      </c>
      <c r="I48" s="2"/>
      <c r="J48" s="2">
        <v>1</v>
      </c>
      <c r="K48" s="2"/>
      <c r="L48" s="2">
        <v>0</v>
      </c>
      <c r="M48" s="2"/>
      <c r="N48" s="2">
        <v>1</v>
      </c>
      <c r="O48" s="2"/>
      <c r="P48" s="2">
        <v>1</v>
      </c>
      <c r="Q48" s="2"/>
      <c r="R48" s="2">
        <v>1</v>
      </c>
      <c r="S48" s="2"/>
      <c r="T48" s="2">
        <v>1</v>
      </c>
      <c r="U48" s="2"/>
      <c r="V48" s="2">
        <v>0</v>
      </c>
      <c r="W48" s="2"/>
      <c r="X48" s="2">
        <v>0</v>
      </c>
      <c r="Y48" s="2"/>
      <c r="Z48" s="2">
        <v>0</v>
      </c>
      <c r="AA48" s="2"/>
      <c r="AB48" s="2">
        <v>1</v>
      </c>
      <c r="AC48" s="2"/>
      <c r="AD48" s="2">
        <v>0</v>
      </c>
      <c r="AE48" s="2"/>
    </row>
    <row r="49" spans="2:42">
      <c r="B49" s="2" t="s">
        <v>134</v>
      </c>
      <c r="C49" s="55" t="s">
        <v>57</v>
      </c>
      <c r="D49" s="2">
        <v>1</v>
      </c>
      <c r="E49" s="2"/>
      <c r="F49" s="2">
        <v>0</v>
      </c>
      <c r="G49" s="2"/>
      <c r="H49" s="2">
        <v>1</v>
      </c>
      <c r="I49" s="2"/>
      <c r="J49" s="2">
        <v>1</v>
      </c>
      <c r="K49" s="2"/>
      <c r="L49" s="2">
        <v>0</v>
      </c>
      <c r="M49" s="2"/>
      <c r="N49" s="2">
        <v>1</v>
      </c>
      <c r="O49" s="2"/>
      <c r="P49" s="2">
        <v>0</v>
      </c>
      <c r="Q49" s="2"/>
      <c r="R49" s="2">
        <v>1</v>
      </c>
      <c r="S49" s="2"/>
      <c r="T49" s="2">
        <v>0</v>
      </c>
      <c r="U49" s="2"/>
      <c r="V49" s="2">
        <v>1</v>
      </c>
      <c r="W49" s="2"/>
      <c r="X49" s="2">
        <v>1</v>
      </c>
      <c r="Y49" s="2"/>
      <c r="Z49" s="2">
        <v>0</v>
      </c>
      <c r="AA49" s="2"/>
      <c r="AB49" s="2">
        <v>0</v>
      </c>
      <c r="AC49" s="2"/>
      <c r="AD49" s="2">
        <v>0</v>
      </c>
      <c r="AE49" s="2"/>
    </row>
    <row r="50" spans="2:42">
      <c r="B50" s="2" t="s">
        <v>118</v>
      </c>
      <c r="C50" s="55" t="s">
        <v>56</v>
      </c>
      <c r="D50" s="2">
        <v>1</v>
      </c>
      <c r="E50" s="2"/>
      <c r="F50" s="2">
        <v>1</v>
      </c>
      <c r="G50" s="2"/>
      <c r="H50" s="2">
        <v>1</v>
      </c>
      <c r="I50" s="2"/>
      <c r="J50" s="2">
        <v>1</v>
      </c>
      <c r="K50" s="2"/>
      <c r="L50" s="2">
        <v>0</v>
      </c>
      <c r="M50" s="2"/>
      <c r="N50" s="2">
        <v>1</v>
      </c>
      <c r="O50" s="2"/>
      <c r="P50" s="2">
        <v>1</v>
      </c>
      <c r="Q50" s="2"/>
      <c r="R50" s="2">
        <v>1</v>
      </c>
      <c r="S50" s="2"/>
      <c r="T50" s="2">
        <v>1</v>
      </c>
      <c r="U50" s="2"/>
      <c r="V50" s="2">
        <v>1</v>
      </c>
      <c r="W50" s="2"/>
      <c r="X50" s="2">
        <v>0</v>
      </c>
      <c r="Y50" s="2"/>
      <c r="Z50" s="2">
        <v>1</v>
      </c>
      <c r="AA50" s="2"/>
      <c r="AB50" s="2">
        <v>1</v>
      </c>
      <c r="AC50" s="2"/>
      <c r="AD50" s="2">
        <v>1</v>
      </c>
      <c r="AE50" s="2"/>
    </row>
    <row r="51" spans="2:42">
      <c r="B51" s="20" t="s">
        <v>33</v>
      </c>
      <c r="C51" s="56" t="s">
        <v>133</v>
      </c>
      <c r="D51" s="61">
        <f>SUM(D33:D50)</f>
        <v>16</v>
      </c>
      <c r="E51" s="61"/>
      <c r="F51" s="61">
        <f t="shared" ref="F51" si="2">SUM(F33:F50)</f>
        <v>15</v>
      </c>
      <c r="G51" s="61"/>
      <c r="H51" s="61">
        <f>SUM(H33:H50)</f>
        <v>15</v>
      </c>
      <c r="I51" s="61"/>
      <c r="J51" s="61">
        <f t="shared" ref="J51:AD51" si="3">SUM(J33:J50)</f>
        <v>17</v>
      </c>
      <c r="K51" s="61"/>
      <c r="L51" s="61">
        <f t="shared" si="3"/>
        <v>14</v>
      </c>
      <c r="M51" s="61"/>
      <c r="N51" s="61">
        <f t="shared" si="3"/>
        <v>14</v>
      </c>
      <c r="O51" s="61"/>
      <c r="P51" s="61">
        <f t="shared" si="3"/>
        <v>15</v>
      </c>
      <c r="Q51" s="61"/>
      <c r="R51" s="61">
        <f t="shared" si="3"/>
        <v>16</v>
      </c>
      <c r="S51" s="61"/>
      <c r="T51" s="61">
        <f t="shared" si="3"/>
        <v>12</v>
      </c>
      <c r="U51" s="61"/>
      <c r="V51" s="61">
        <f t="shared" si="3"/>
        <v>15</v>
      </c>
      <c r="W51" s="61"/>
      <c r="X51" s="61">
        <f t="shared" si="3"/>
        <v>14</v>
      </c>
      <c r="Y51" s="61"/>
      <c r="Z51" s="61">
        <f t="shared" si="3"/>
        <v>15</v>
      </c>
      <c r="AA51" s="61"/>
      <c r="AB51" s="61">
        <f t="shared" si="3"/>
        <v>12</v>
      </c>
      <c r="AC51" s="61"/>
      <c r="AD51" s="61">
        <f t="shared" si="3"/>
        <v>15</v>
      </c>
      <c r="AE51" s="61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</row>
    <row r="52" spans="2:42">
      <c r="B52" s="20" t="s">
        <v>85</v>
      </c>
      <c r="C52" s="56">
        <v>1</v>
      </c>
      <c r="D52" s="57">
        <f>D51/22</f>
        <v>0.72727272727272729</v>
      </c>
      <c r="E52" s="57"/>
      <c r="F52" s="57">
        <f t="shared" ref="F52" si="4">F51/22</f>
        <v>0.68181818181818177</v>
      </c>
      <c r="G52" s="57"/>
      <c r="H52" s="57">
        <f>H51/22</f>
        <v>0.68181818181818177</v>
      </c>
      <c r="I52" s="57"/>
      <c r="J52" s="57">
        <f t="shared" ref="J52:AD52" si="5">J51/22</f>
        <v>0.77272727272727271</v>
      </c>
      <c r="K52" s="57"/>
      <c r="L52" s="57">
        <f t="shared" si="5"/>
        <v>0.63636363636363635</v>
      </c>
      <c r="M52" s="57"/>
      <c r="N52" s="57">
        <f t="shared" si="5"/>
        <v>0.63636363636363635</v>
      </c>
      <c r="O52" s="57"/>
      <c r="P52" s="57">
        <f t="shared" si="5"/>
        <v>0.68181818181818177</v>
      </c>
      <c r="Q52" s="57"/>
      <c r="R52" s="57">
        <f t="shared" si="5"/>
        <v>0.72727272727272729</v>
      </c>
      <c r="S52" s="57"/>
      <c r="T52" s="57">
        <f t="shared" si="5"/>
        <v>0.54545454545454541</v>
      </c>
      <c r="U52" s="57"/>
      <c r="V52" s="57">
        <f t="shared" si="5"/>
        <v>0.68181818181818177</v>
      </c>
      <c r="W52" s="57"/>
      <c r="X52" s="57">
        <f t="shared" si="5"/>
        <v>0.63636363636363635</v>
      </c>
      <c r="Y52" s="57"/>
      <c r="Z52" s="57">
        <f t="shared" si="5"/>
        <v>0.68181818181818177</v>
      </c>
      <c r="AA52" s="57"/>
      <c r="AB52" s="57">
        <f t="shared" si="5"/>
        <v>0.54545454545454541</v>
      </c>
      <c r="AC52" s="57"/>
      <c r="AD52" s="57">
        <f t="shared" si="5"/>
        <v>0.68181818181818177</v>
      </c>
      <c r="AE52" s="57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</row>
    <row r="53" spans="2:42">
      <c r="B53" s="20" t="s">
        <v>186</v>
      </c>
      <c r="C53" s="56">
        <v>12</v>
      </c>
      <c r="D53" s="57">
        <f>D50+D45+SUM(D33:D42)</f>
        <v>11</v>
      </c>
      <c r="E53" s="57"/>
      <c r="F53" s="57">
        <f>F50+F45+SUM(F33:F42)</f>
        <v>11</v>
      </c>
      <c r="G53" s="57"/>
      <c r="H53" s="57">
        <f>H50+H45+SUM(H33:H42)</f>
        <v>11</v>
      </c>
      <c r="I53" s="57"/>
      <c r="J53" s="57">
        <f>J50+J45+SUM(J33:J42)</f>
        <v>12</v>
      </c>
      <c r="K53" s="57"/>
      <c r="L53" s="57">
        <f>L50+L45+SUM(L33:L42)</f>
        <v>10</v>
      </c>
      <c r="M53" s="57"/>
      <c r="N53" s="57">
        <f>N50+N45+SUM(N33:N42)</f>
        <v>11</v>
      </c>
      <c r="O53" s="57"/>
      <c r="P53" s="57">
        <f>P50+P45+SUM(P33:P42)</f>
        <v>11</v>
      </c>
      <c r="Q53" s="57"/>
      <c r="R53" s="57">
        <f>R50+R45+SUM(R33:R42)</f>
        <v>11</v>
      </c>
      <c r="S53" s="57"/>
      <c r="T53" s="57">
        <f>T50+T45+SUM(T33:T42)</f>
        <v>9</v>
      </c>
      <c r="U53" s="57"/>
      <c r="V53" s="57">
        <f>V50+V45+SUM(V33:V42)</f>
        <v>12</v>
      </c>
      <c r="W53" s="57"/>
      <c r="X53" s="57">
        <f>X50+X45+SUM(X33:X42)</f>
        <v>11</v>
      </c>
      <c r="Y53" s="57"/>
      <c r="Z53" s="57">
        <f>Z50+Z45+SUM(Z33:Z42)</f>
        <v>12</v>
      </c>
      <c r="AA53" s="57"/>
      <c r="AB53" s="57">
        <f>AB50+AB45+SUM(AB33:AB42)</f>
        <v>9</v>
      </c>
      <c r="AC53" s="57"/>
      <c r="AD53" s="57">
        <f>AD50+AD45+SUM(AD33:AD42)</f>
        <v>11</v>
      </c>
      <c r="AE53" s="57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</row>
    <row r="54" spans="2:42">
      <c r="B54" s="20" t="s">
        <v>187</v>
      </c>
      <c r="C54" s="56">
        <v>1</v>
      </c>
      <c r="D54" s="57">
        <f>D53/12</f>
        <v>0.91666666666666663</v>
      </c>
      <c r="E54" s="57"/>
      <c r="F54" s="57">
        <f>F53/12</f>
        <v>0.91666666666666663</v>
      </c>
      <c r="G54" s="57"/>
      <c r="H54" s="57">
        <f>H53/12</f>
        <v>0.91666666666666663</v>
      </c>
      <c r="I54" s="57"/>
      <c r="J54" s="57">
        <f>J53/12</f>
        <v>1</v>
      </c>
      <c r="K54" s="57"/>
      <c r="L54" s="57">
        <f>L53/12</f>
        <v>0.83333333333333337</v>
      </c>
      <c r="M54" s="57"/>
      <c r="N54" s="57">
        <f>N53/12</f>
        <v>0.91666666666666663</v>
      </c>
      <c r="O54" s="57"/>
      <c r="P54" s="57">
        <f>P53/12</f>
        <v>0.91666666666666663</v>
      </c>
      <c r="Q54" s="57"/>
      <c r="R54" s="57">
        <f>R53/12</f>
        <v>0.91666666666666663</v>
      </c>
      <c r="S54" s="57"/>
      <c r="T54" s="57">
        <f>T53/12</f>
        <v>0.75</v>
      </c>
      <c r="U54" s="57"/>
      <c r="V54" s="57">
        <f>V53/12</f>
        <v>1</v>
      </c>
      <c r="W54" s="57"/>
      <c r="X54" s="57">
        <f>X53/12</f>
        <v>0.91666666666666663</v>
      </c>
      <c r="Y54" s="57"/>
      <c r="Z54" s="57">
        <f>Z53/12</f>
        <v>1</v>
      </c>
      <c r="AA54" s="57"/>
      <c r="AB54" s="57">
        <f>AB53/12</f>
        <v>0.75</v>
      </c>
      <c r="AC54" s="57"/>
      <c r="AD54" s="57">
        <f>AD53/12</f>
        <v>0.91666666666666663</v>
      </c>
      <c r="AE54" s="57"/>
    </row>
  </sheetData>
  <mergeCells count="31">
    <mergeCell ref="AB3:AC3"/>
    <mergeCell ref="AD3:AE3"/>
    <mergeCell ref="AF3:AG3"/>
    <mergeCell ref="AH3:AI3"/>
    <mergeCell ref="P3:Q3"/>
    <mergeCell ref="R3:S3"/>
    <mergeCell ref="T3:U3"/>
    <mergeCell ref="V3:W3"/>
    <mergeCell ref="X3:Y3"/>
    <mergeCell ref="Z3:AA3"/>
    <mergeCell ref="D3:E3"/>
    <mergeCell ref="F3:G3"/>
    <mergeCell ref="H3:I3"/>
    <mergeCell ref="J3:K3"/>
    <mergeCell ref="L3:M3"/>
    <mergeCell ref="D32:E32"/>
    <mergeCell ref="N3:O3"/>
    <mergeCell ref="AJ3:AK3"/>
    <mergeCell ref="F32:G32"/>
    <mergeCell ref="H32:I32"/>
    <mergeCell ref="J32:K32"/>
    <mergeCell ref="L32:M32"/>
    <mergeCell ref="N32:O32"/>
    <mergeCell ref="P32:Q32"/>
    <mergeCell ref="R32:S32"/>
    <mergeCell ref="T32:U32"/>
    <mergeCell ref="V32:W32"/>
    <mergeCell ref="X32:Y32"/>
    <mergeCell ref="Z32:AA32"/>
    <mergeCell ref="AB32:AC32"/>
    <mergeCell ref="AD32:AE32"/>
  </mergeCells>
  <pageMargins left="0.7" right="0.7" top="0.78740157499999996" bottom="0.78740157499999996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V36"/>
  <sheetViews>
    <sheetView workbookViewId="0">
      <pane xSplit="3" ySplit="4" topLeftCell="D5" activePane="bottomRight" state="frozen"/>
      <selection pane="topRight" activeCell="O1" sqref="O1"/>
      <selection pane="bottomLeft" activeCell="A7" sqref="A7"/>
      <selection pane="bottomRight" activeCell="A2" sqref="A2"/>
    </sheetView>
  </sheetViews>
  <sheetFormatPr baseColWidth="10" defaultRowHeight="15"/>
  <cols>
    <col min="2" max="3" width="11.42578125" style="5"/>
    <col min="4" max="4" width="14.42578125" customWidth="1"/>
    <col min="5" max="5" width="12.5703125" style="5" customWidth="1"/>
    <col min="6" max="6" width="19.7109375" style="4" bestFit="1" customWidth="1"/>
    <col min="8" max="8" width="13.140625" customWidth="1"/>
    <col min="12" max="12" width="19.7109375" style="4" bestFit="1" customWidth="1"/>
    <col min="13" max="13" width="11.42578125" style="22"/>
    <col min="14" max="14" width="13.140625" style="22" customWidth="1"/>
    <col min="15" max="16" width="11.42578125" style="22"/>
  </cols>
  <sheetData>
    <row r="2" spans="2:22" ht="21">
      <c r="B2" s="105" t="s">
        <v>200</v>
      </c>
    </row>
    <row r="3" spans="2:22">
      <c r="C3" s="6"/>
      <c r="G3" s="112" t="s">
        <v>194</v>
      </c>
      <c r="H3" s="112"/>
      <c r="I3" s="112"/>
      <c r="J3" s="112"/>
      <c r="M3" s="112" t="s">
        <v>193</v>
      </c>
      <c r="N3" s="112"/>
      <c r="O3" s="112"/>
      <c r="P3" s="112"/>
    </row>
    <row r="4" spans="2:22" ht="75">
      <c r="B4" s="42" t="s">
        <v>0</v>
      </c>
      <c r="C4" s="42" t="s">
        <v>3</v>
      </c>
      <c r="D4" s="43" t="s">
        <v>89</v>
      </c>
      <c r="E4" s="44" t="s">
        <v>34</v>
      </c>
      <c r="F4" s="45" t="s">
        <v>153</v>
      </c>
      <c r="G4" s="49" t="s">
        <v>98</v>
      </c>
      <c r="H4" s="49" t="s">
        <v>99</v>
      </c>
      <c r="I4" s="50" t="s">
        <v>100</v>
      </c>
      <c r="J4" s="50" t="s">
        <v>101</v>
      </c>
      <c r="L4" s="45" t="s">
        <v>153</v>
      </c>
      <c r="M4" s="49" t="s">
        <v>98</v>
      </c>
      <c r="N4" s="49" t="s">
        <v>99</v>
      </c>
      <c r="O4" s="50" t="s">
        <v>100</v>
      </c>
      <c r="P4" s="50" t="s">
        <v>101</v>
      </c>
    </row>
    <row r="5" spans="2:22">
      <c r="B5" s="1">
        <v>1</v>
      </c>
      <c r="C5" s="1" t="s">
        <v>1</v>
      </c>
      <c r="D5" s="2" t="s">
        <v>90</v>
      </c>
      <c r="E5" s="2">
        <v>16</v>
      </c>
      <c r="F5" s="2">
        <v>0.72727272727272729</v>
      </c>
      <c r="G5" s="2" t="str">
        <f>IF(C5="M",IF(D5="Student",F5,""),"")</f>
        <v/>
      </c>
      <c r="H5" s="2" t="str">
        <f>IF(C5="M",IF(D5="Ingenieure",F5,IF(D5="Konstrukteure",F5,"")),"")</f>
        <v/>
      </c>
      <c r="I5" s="2">
        <f>IF(C5="S",IF(D5="Student",F5,""),"")</f>
        <v>0.72727272727272729</v>
      </c>
      <c r="J5" s="2" t="str">
        <f>IF(C5="S",IF(D5="Ingenieure",F5,IF(D5="Konstrukteure",F5,"")),"")</f>
        <v/>
      </c>
      <c r="L5" s="2">
        <v>0.91666666666666663</v>
      </c>
      <c r="M5" s="2" t="str">
        <f>IF(C5="M",IF(D5="Student",L5,""),"")</f>
        <v/>
      </c>
      <c r="N5" s="2" t="str">
        <f>IF(C5="M",IF(D5="Ingenieure",L5,IF(D5="Konstrukteure",L5,"")),"")</f>
        <v/>
      </c>
      <c r="O5" s="2">
        <f>IF(C5="S",IF(D5="Student",L5,""),"")</f>
        <v>0.91666666666666663</v>
      </c>
      <c r="P5" s="2" t="str">
        <f>IF(C5="S",IF(D5="Ingenieure",L5,IF(D5="Konstrukteure",L5,"")),"")</f>
        <v/>
      </c>
      <c r="R5" s="22"/>
    </row>
    <row r="6" spans="2:22">
      <c r="B6" s="1">
        <v>2</v>
      </c>
      <c r="C6" s="1" t="s">
        <v>2</v>
      </c>
      <c r="D6" s="2" t="s">
        <v>91</v>
      </c>
      <c r="E6" s="2">
        <v>14</v>
      </c>
      <c r="F6" s="2">
        <v>0.63636363636363635</v>
      </c>
      <c r="G6" s="2" t="str">
        <f t="shared" ref="G6:G31" si="0">IF(C6="M",IF(D6="Student",F6,""),"")</f>
        <v/>
      </c>
      <c r="H6" s="2">
        <f t="shared" ref="H6:H31" si="1">IF(C6="M",IF(D6="Ingenieure",F6,IF(D6="Konstrukteure",F6,"")),"")</f>
        <v>0.63636363636363635</v>
      </c>
      <c r="I6" s="2" t="str">
        <f t="shared" ref="I6:I31" si="2">IF(C6="S",IF(D6="Student",F6,""),"")</f>
        <v/>
      </c>
      <c r="J6" s="2" t="str">
        <f t="shared" ref="J6:J31" si="3">IF(C6="S",IF(D6="Ingenieure",F6,IF(D6="Konstrukteure",F6,"")),"")</f>
        <v/>
      </c>
      <c r="L6" s="2">
        <v>0.65</v>
      </c>
      <c r="M6" s="2" t="str">
        <f t="shared" ref="M6:M31" si="4">IF(C6="M",IF(D6="Student",L6,""),"")</f>
        <v/>
      </c>
      <c r="N6" s="2">
        <f t="shared" ref="N6:N31" si="5">IF(C6="M",IF(D6="Ingenieure",L6,IF(D6="Konstrukteure",L6,"")),"")</f>
        <v>0.65</v>
      </c>
      <c r="O6" s="2" t="str">
        <f t="shared" ref="O6:O31" si="6">IF(C6="S",IF(D6="Student",L6,""),"")</f>
        <v/>
      </c>
      <c r="P6" s="2" t="str">
        <f t="shared" ref="P6:P31" si="7">IF(C6="S",IF(D6="Ingenieure",L6,IF(D6="Konstrukteure",L6,"")),"")</f>
        <v/>
      </c>
      <c r="R6" s="103"/>
      <c r="T6" s="22"/>
      <c r="V6" s="103"/>
    </row>
    <row r="7" spans="2:22">
      <c r="B7" s="1">
        <v>3</v>
      </c>
      <c r="C7" s="1" t="s">
        <v>1</v>
      </c>
      <c r="D7" s="2" t="s">
        <v>90</v>
      </c>
      <c r="E7" s="2">
        <v>15</v>
      </c>
      <c r="F7" s="2">
        <v>0.68181818181818177</v>
      </c>
      <c r="G7" s="2" t="str">
        <f t="shared" si="0"/>
        <v/>
      </c>
      <c r="H7" s="2" t="str">
        <f t="shared" si="1"/>
        <v/>
      </c>
      <c r="I7" s="2">
        <f t="shared" si="2"/>
        <v>0.68181818181818177</v>
      </c>
      <c r="J7" s="2" t="str">
        <f t="shared" si="3"/>
        <v/>
      </c>
      <c r="L7" s="2">
        <v>0.91666666666666663</v>
      </c>
      <c r="M7" s="2" t="str">
        <f t="shared" si="4"/>
        <v/>
      </c>
      <c r="N7" s="2" t="str">
        <f t="shared" si="5"/>
        <v/>
      </c>
      <c r="O7" s="2">
        <f t="shared" si="6"/>
        <v>0.91666666666666663</v>
      </c>
      <c r="P7" s="2" t="str">
        <f t="shared" si="7"/>
        <v/>
      </c>
      <c r="R7" s="22"/>
      <c r="T7" s="22"/>
      <c r="V7" s="22"/>
    </row>
    <row r="8" spans="2:22">
      <c r="B8" s="1">
        <v>4</v>
      </c>
      <c r="C8" s="1" t="s">
        <v>2</v>
      </c>
      <c r="D8" s="2" t="s">
        <v>91</v>
      </c>
      <c r="E8" s="2">
        <v>15</v>
      </c>
      <c r="F8" s="2">
        <v>0.68181818181818177</v>
      </c>
      <c r="G8" s="2" t="str">
        <f t="shared" si="0"/>
        <v/>
      </c>
      <c r="H8" s="2">
        <f t="shared" si="1"/>
        <v>0.68181818181818177</v>
      </c>
      <c r="I8" s="2" t="str">
        <f t="shared" si="2"/>
        <v/>
      </c>
      <c r="J8" s="2" t="str">
        <f t="shared" si="3"/>
        <v/>
      </c>
      <c r="L8" s="2">
        <v>0.7</v>
      </c>
      <c r="M8" s="2" t="str">
        <f t="shared" si="4"/>
        <v/>
      </c>
      <c r="N8" s="2">
        <f t="shared" si="5"/>
        <v>0.7</v>
      </c>
      <c r="O8" s="2" t="str">
        <f t="shared" si="6"/>
        <v/>
      </c>
      <c r="P8" s="2" t="str">
        <f t="shared" si="7"/>
        <v/>
      </c>
      <c r="R8" s="22"/>
      <c r="S8" s="22"/>
      <c r="T8" s="22"/>
      <c r="V8" s="22"/>
    </row>
    <row r="9" spans="2:22">
      <c r="B9" s="63">
        <v>5</v>
      </c>
      <c r="C9" s="63" t="s">
        <v>1</v>
      </c>
      <c r="D9" s="2" t="s">
        <v>90</v>
      </c>
      <c r="E9" s="2">
        <v>15</v>
      </c>
      <c r="F9" s="2">
        <v>0.68181818181818177</v>
      </c>
      <c r="G9" s="2" t="str">
        <f t="shared" si="0"/>
        <v/>
      </c>
      <c r="H9" s="64" t="str">
        <f t="shared" si="1"/>
        <v/>
      </c>
      <c r="I9" s="2">
        <f t="shared" si="2"/>
        <v>0.68181818181818177</v>
      </c>
      <c r="J9" s="2" t="str">
        <f t="shared" si="3"/>
        <v/>
      </c>
      <c r="L9" s="2">
        <v>0.91666666666666663</v>
      </c>
      <c r="M9" s="2" t="str">
        <f t="shared" si="4"/>
        <v/>
      </c>
      <c r="N9" s="2" t="str">
        <f t="shared" si="5"/>
        <v/>
      </c>
      <c r="O9" s="2">
        <f t="shared" si="6"/>
        <v>0.91666666666666663</v>
      </c>
      <c r="P9" s="2" t="str">
        <f t="shared" si="7"/>
        <v/>
      </c>
      <c r="R9" s="22"/>
      <c r="T9" s="22"/>
      <c r="V9" s="22"/>
    </row>
    <row r="10" spans="2:22">
      <c r="B10" s="1">
        <v>6</v>
      </c>
      <c r="C10" s="1" t="s">
        <v>1</v>
      </c>
      <c r="D10" s="2" t="s">
        <v>91</v>
      </c>
      <c r="E10" s="2">
        <v>17</v>
      </c>
      <c r="F10" s="2">
        <v>0.77272727272727271</v>
      </c>
      <c r="G10" s="2" t="str">
        <f t="shared" si="0"/>
        <v/>
      </c>
      <c r="H10" s="2" t="str">
        <f t="shared" si="1"/>
        <v/>
      </c>
      <c r="I10" s="2" t="str">
        <f t="shared" si="2"/>
        <v/>
      </c>
      <c r="J10" s="2">
        <f t="shared" si="3"/>
        <v>0.77272727272727271</v>
      </c>
      <c r="L10" s="2">
        <v>1</v>
      </c>
      <c r="M10" s="2" t="str">
        <f t="shared" si="4"/>
        <v/>
      </c>
      <c r="N10" s="2" t="str">
        <f t="shared" si="5"/>
        <v/>
      </c>
      <c r="O10" s="2" t="str">
        <f t="shared" si="6"/>
        <v/>
      </c>
      <c r="P10" s="2">
        <f t="shared" si="7"/>
        <v>1</v>
      </c>
      <c r="R10" s="22"/>
      <c r="T10" s="22"/>
      <c r="V10" s="22"/>
    </row>
    <row r="11" spans="2:22">
      <c r="B11" s="1">
        <v>7</v>
      </c>
      <c r="C11" s="1" t="s">
        <v>2</v>
      </c>
      <c r="D11" s="2" t="s">
        <v>91</v>
      </c>
      <c r="E11" s="2">
        <v>20</v>
      </c>
      <c r="F11" s="2">
        <v>0.90909090909090906</v>
      </c>
      <c r="G11" s="2" t="str">
        <f t="shared" si="0"/>
        <v/>
      </c>
      <c r="H11" s="2">
        <f t="shared" si="1"/>
        <v>0.90909090909090906</v>
      </c>
      <c r="I11" s="2" t="str">
        <f t="shared" si="2"/>
        <v/>
      </c>
      <c r="J11" s="2" t="str">
        <f t="shared" si="3"/>
        <v/>
      </c>
      <c r="L11" s="2">
        <v>1</v>
      </c>
      <c r="M11" s="2" t="str">
        <f t="shared" si="4"/>
        <v/>
      </c>
      <c r="N11" s="2">
        <f t="shared" si="5"/>
        <v>1</v>
      </c>
      <c r="O11" s="2" t="str">
        <f t="shared" si="6"/>
        <v/>
      </c>
      <c r="P11" s="2" t="str">
        <f t="shared" si="7"/>
        <v/>
      </c>
      <c r="R11" s="22"/>
      <c r="T11" s="22"/>
      <c r="V11" s="22"/>
    </row>
    <row r="12" spans="2:22">
      <c r="B12" s="1">
        <v>8</v>
      </c>
      <c r="C12" s="1" t="s">
        <v>2</v>
      </c>
      <c r="D12" s="2" t="s">
        <v>92</v>
      </c>
      <c r="E12" s="2">
        <v>17</v>
      </c>
      <c r="F12" s="2">
        <v>0.77272727272727271</v>
      </c>
      <c r="G12" s="2" t="str">
        <f t="shared" si="0"/>
        <v/>
      </c>
      <c r="H12" s="2">
        <f t="shared" si="1"/>
        <v>0.77272727272727271</v>
      </c>
      <c r="I12" s="2" t="str">
        <f t="shared" si="2"/>
        <v/>
      </c>
      <c r="J12" s="2" t="str">
        <f t="shared" si="3"/>
        <v/>
      </c>
      <c r="L12" s="2">
        <v>0.8</v>
      </c>
      <c r="M12" s="2" t="str">
        <f t="shared" si="4"/>
        <v/>
      </c>
      <c r="N12" s="2">
        <f t="shared" si="5"/>
        <v>0.8</v>
      </c>
      <c r="O12" s="2" t="str">
        <f t="shared" si="6"/>
        <v/>
      </c>
      <c r="P12" s="2" t="str">
        <f t="shared" si="7"/>
        <v/>
      </c>
      <c r="R12" s="22"/>
      <c r="S12" s="22"/>
      <c r="T12" s="22"/>
      <c r="V12" s="22"/>
    </row>
    <row r="13" spans="2:22">
      <c r="B13" s="1">
        <v>9</v>
      </c>
      <c r="C13" s="1" t="s">
        <v>1</v>
      </c>
      <c r="D13" s="2" t="s">
        <v>90</v>
      </c>
      <c r="E13" s="2">
        <v>14</v>
      </c>
      <c r="F13" s="2">
        <v>0.63636363636363635</v>
      </c>
      <c r="G13" s="2" t="str">
        <f t="shared" si="0"/>
        <v/>
      </c>
      <c r="H13" s="2" t="str">
        <f t="shared" si="1"/>
        <v/>
      </c>
      <c r="I13" s="2">
        <f t="shared" si="2"/>
        <v>0.63636363636363635</v>
      </c>
      <c r="J13" s="2" t="str">
        <f t="shared" si="3"/>
        <v/>
      </c>
      <c r="L13" s="2">
        <v>0.83333333333333337</v>
      </c>
      <c r="M13" s="2" t="str">
        <f t="shared" si="4"/>
        <v/>
      </c>
      <c r="N13" s="2" t="str">
        <f t="shared" si="5"/>
        <v/>
      </c>
      <c r="O13" s="2">
        <f t="shared" si="6"/>
        <v>0.83333333333333337</v>
      </c>
      <c r="P13" s="2" t="str">
        <f t="shared" si="7"/>
        <v/>
      </c>
      <c r="R13" s="22"/>
      <c r="T13" s="22"/>
      <c r="V13" s="22"/>
    </row>
    <row r="14" spans="2:22">
      <c r="B14" s="1">
        <v>10</v>
      </c>
      <c r="C14" s="1" t="s">
        <v>1</v>
      </c>
      <c r="D14" s="2" t="s">
        <v>92</v>
      </c>
      <c r="E14" s="2">
        <v>14</v>
      </c>
      <c r="F14" s="2">
        <v>0.63636363636363635</v>
      </c>
      <c r="G14" s="2" t="str">
        <f t="shared" si="0"/>
        <v/>
      </c>
      <c r="H14" s="2" t="str">
        <f t="shared" si="1"/>
        <v/>
      </c>
      <c r="I14" s="2" t="str">
        <f t="shared" si="2"/>
        <v/>
      </c>
      <c r="J14" s="2">
        <f t="shared" si="3"/>
        <v>0.63636363636363635</v>
      </c>
      <c r="L14" s="2">
        <v>0.91666666666666663</v>
      </c>
      <c r="M14" s="2" t="str">
        <f t="shared" si="4"/>
        <v/>
      </c>
      <c r="N14" s="2" t="str">
        <f t="shared" si="5"/>
        <v/>
      </c>
      <c r="O14" s="2" t="str">
        <f t="shared" si="6"/>
        <v/>
      </c>
      <c r="P14" s="2">
        <f t="shared" si="7"/>
        <v>0.91666666666666663</v>
      </c>
      <c r="R14" s="22"/>
      <c r="T14" s="22"/>
      <c r="V14" s="22"/>
    </row>
    <row r="15" spans="2:22">
      <c r="B15" s="1">
        <v>11</v>
      </c>
      <c r="C15" s="1" t="s">
        <v>2</v>
      </c>
      <c r="D15" s="2" t="s">
        <v>90</v>
      </c>
      <c r="E15" s="2">
        <v>18</v>
      </c>
      <c r="F15" s="2">
        <v>0.81818181818181823</v>
      </c>
      <c r="G15" s="2">
        <f t="shared" si="0"/>
        <v>0.81818181818181823</v>
      </c>
      <c r="H15" s="2" t="str">
        <f t="shared" si="1"/>
        <v/>
      </c>
      <c r="I15" s="2" t="str">
        <f t="shared" si="2"/>
        <v/>
      </c>
      <c r="J15" s="2" t="str">
        <f t="shared" si="3"/>
        <v/>
      </c>
      <c r="L15" s="2">
        <v>0.85</v>
      </c>
      <c r="M15" s="2">
        <f t="shared" si="4"/>
        <v>0.85</v>
      </c>
      <c r="N15" s="2" t="str">
        <f t="shared" si="5"/>
        <v/>
      </c>
      <c r="O15" s="2" t="str">
        <f t="shared" si="6"/>
        <v/>
      </c>
      <c r="P15" s="2" t="str">
        <f t="shared" si="7"/>
        <v/>
      </c>
      <c r="R15" s="22"/>
      <c r="T15" s="22"/>
      <c r="V15" s="22"/>
    </row>
    <row r="16" spans="2:22">
      <c r="B16" s="1">
        <v>12</v>
      </c>
      <c r="C16" s="1" t="s">
        <v>1</v>
      </c>
      <c r="D16" s="2" t="s">
        <v>91</v>
      </c>
      <c r="E16" s="2">
        <v>15</v>
      </c>
      <c r="F16" s="2">
        <v>0.68181818181818177</v>
      </c>
      <c r="G16" s="2" t="str">
        <f t="shared" si="0"/>
        <v/>
      </c>
      <c r="H16" s="2" t="str">
        <f t="shared" si="1"/>
        <v/>
      </c>
      <c r="I16" s="2" t="str">
        <f t="shared" si="2"/>
        <v/>
      </c>
      <c r="J16" s="2">
        <f t="shared" si="3"/>
        <v>0.68181818181818177</v>
      </c>
      <c r="L16" s="2">
        <v>0.91666666666666663</v>
      </c>
      <c r="M16" s="2" t="str">
        <f t="shared" si="4"/>
        <v/>
      </c>
      <c r="N16" s="2" t="str">
        <f t="shared" si="5"/>
        <v/>
      </c>
      <c r="O16" s="2" t="str">
        <f t="shared" si="6"/>
        <v/>
      </c>
      <c r="P16" s="2">
        <f t="shared" si="7"/>
        <v>0.91666666666666663</v>
      </c>
      <c r="R16" s="22"/>
      <c r="T16" s="22"/>
      <c r="V16" s="22"/>
    </row>
    <row r="17" spans="2:22">
      <c r="B17" s="1">
        <v>13</v>
      </c>
      <c r="C17" s="1" t="s">
        <v>2</v>
      </c>
      <c r="D17" s="2" t="s">
        <v>91</v>
      </c>
      <c r="E17" s="2">
        <v>15</v>
      </c>
      <c r="F17" s="2">
        <v>0.68181818181818177</v>
      </c>
      <c r="G17" s="2" t="str">
        <f t="shared" si="0"/>
        <v/>
      </c>
      <c r="H17" s="2">
        <f t="shared" si="1"/>
        <v>0.68181818181818177</v>
      </c>
      <c r="I17" s="2" t="str">
        <f t="shared" si="2"/>
        <v/>
      </c>
      <c r="J17" s="2" t="str">
        <f t="shared" si="3"/>
        <v/>
      </c>
      <c r="L17" s="2">
        <v>0.65</v>
      </c>
      <c r="M17" s="2" t="str">
        <f t="shared" si="4"/>
        <v/>
      </c>
      <c r="N17" s="2">
        <f t="shared" si="5"/>
        <v>0.65</v>
      </c>
      <c r="O17" s="2" t="str">
        <f t="shared" si="6"/>
        <v/>
      </c>
      <c r="P17" s="2" t="str">
        <f t="shared" si="7"/>
        <v/>
      </c>
      <c r="R17" s="22"/>
      <c r="T17" s="22"/>
      <c r="V17" s="22"/>
    </row>
    <row r="18" spans="2:22">
      <c r="B18" s="1">
        <v>14</v>
      </c>
      <c r="C18" s="1" t="s">
        <v>2</v>
      </c>
      <c r="D18" s="2" t="s">
        <v>92</v>
      </c>
      <c r="E18" s="2">
        <v>17</v>
      </c>
      <c r="F18" s="2">
        <v>0.77272727272727271</v>
      </c>
      <c r="G18" s="2" t="str">
        <f t="shared" si="0"/>
        <v/>
      </c>
      <c r="H18" s="2">
        <f t="shared" si="1"/>
        <v>0.77272727272727271</v>
      </c>
      <c r="I18" s="2" t="str">
        <f t="shared" si="2"/>
        <v/>
      </c>
      <c r="J18" s="2" t="str">
        <f t="shared" si="3"/>
        <v/>
      </c>
      <c r="L18" s="2">
        <v>0.8</v>
      </c>
      <c r="M18" s="2" t="str">
        <f t="shared" si="4"/>
        <v/>
      </c>
      <c r="N18" s="2">
        <f t="shared" si="5"/>
        <v>0.8</v>
      </c>
      <c r="O18" s="2" t="str">
        <f t="shared" si="6"/>
        <v/>
      </c>
      <c r="P18" s="2" t="str">
        <f t="shared" si="7"/>
        <v/>
      </c>
      <c r="R18" s="22"/>
      <c r="T18" s="22"/>
      <c r="V18" s="22"/>
    </row>
    <row r="19" spans="2:22">
      <c r="B19" s="1">
        <v>15</v>
      </c>
      <c r="C19" s="1" t="s">
        <v>2</v>
      </c>
      <c r="D19" s="2" t="s">
        <v>91</v>
      </c>
      <c r="E19" s="2">
        <v>20</v>
      </c>
      <c r="F19" s="2">
        <v>0.90909090909090906</v>
      </c>
      <c r="G19" s="2" t="str">
        <f t="shared" si="0"/>
        <v/>
      </c>
      <c r="H19" s="2">
        <f t="shared" si="1"/>
        <v>0.90909090909090906</v>
      </c>
      <c r="I19" s="2" t="str">
        <f t="shared" si="2"/>
        <v/>
      </c>
      <c r="J19" s="2" t="str">
        <f t="shared" si="3"/>
        <v/>
      </c>
      <c r="L19" s="2">
        <v>0.9</v>
      </c>
      <c r="M19" s="2" t="str">
        <f t="shared" si="4"/>
        <v/>
      </c>
      <c r="N19" s="2">
        <f t="shared" si="5"/>
        <v>0.9</v>
      </c>
      <c r="O19" s="2" t="str">
        <f t="shared" si="6"/>
        <v/>
      </c>
      <c r="P19" s="2" t="str">
        <f t="shared" si="7"/>
        <v/>
      </c>
      <c r="R19" s="22"/>
      <c r="T19" s="22"/>
      <c r="V19" s="22"/>
    </row>
    <row r="20" spans="2:22">
      <c r="B20" s="1">
        <v>16</v>
      </c>
      <c r="C20" s="1" t="s">
        <v>1</v>
      </c>
      <c r="D20" s="2" t="s">
        <v>91</v>
      </c>
      <c r="E20" s="2">
        <v>16</v>
      </c>
      <c r="F20" s="2">
        <v>0.72727272727272729</v>
      </c>
      <c r="G20" s="2" t="str">
        <f t="shared" si="0"/>
        <v/>
      </c>
      <c r="H20" s="2" t="str">
        <f t="shared" si="1"/>
        <v/>
      </c>
      <c r="I20" s="2" t="str">
        <f t="shared" si="2"/>
        <v/>
      </c>
      <c r="J20" s="2">
        <f t="shared" si="3"/>
        <v>0.72727272727272729</v>
      </c>
      <c r="L20" s="2">
        <v>0.91666666666666663</v>
      </c>
      <c r="M20" s="2" t="str">
        <f t="shared" si="4"/>
        <v/>
      </c>
      <c r="N20" s="2" t="str">
        <f t="shared" si="5"/>
        <v/>
      </c>
      <c r="O20" s="2" t="str">
        <f t="shared" si="6"/>
        <v/>
      </c>
      <c r="P20" s="2">
        <f t="shared" si="7"/>
        <v>0.91666666666666663</v>
      </c>
      <c r="R20" s="22"/>
      <c r="T20" s="22"/>
      <c r="V20" s="22"/>
    </row>
    <row r="21" spans="2:22">
      <c r="B21" s="3">
        <v>17</v>
      </c>
      <c r="C21" s="3" t="s">
        <v>2</v>
      </c>
      <c r="D21" s="2" t="s">
        <v>91</v>
      </c>
      <c r="E21" s="2">
        <v>20</v>
      </c>
      <c r="F21" s="2">
        <v>0.90909090909090906</v>
      </c>
      <c r="G21" s="2" t="str">
        <f t="shared" si="0"/>
        <v/>
      </c>
      <c r="H21" s="2">
        <f t="shared" si="1"/>
        <v>0.90909090909090906</v>
      </c>
      <c r="I21" s="2" t="str">
        <f t="shared" si="2"/>
        <v/>
      </c>
      <c r="J21" s="2" t="str">
        <f t="shared" si="3"/>
        <v/>
      </c>
      <c r="L21" s="2">
        <v>0.9</v>
      </c>
      <c r="M21" s="2" t="str">
        <f t="shared" si="4"/>
        <v/>
      </c>
      <c r="N21" s="2">
        <f t="shared" si="5"/>
        <v>0.9</v>
      </c>
      <c r="O21" s="2" t="str">
        <f t="shared" si="6"/>
        <v/>
      </c>
      <c r="P21" s="2" t="str">
        <f t="shared" si="7"/>
        <v/>
      </c>
      <c r="R21" s="22"/>
      <c r="T21" s="22"/>
      <c r="V21" s="22"/>
    </row>
    <row r="22" spans="2:22">
      <c r="B22" s="3">
        <v>18</v>
      </c>
      <c r="C22" s="3" t="s">
        <v>1</v>
      </c>
      <c r="D22" s="2" t="s">
        <v>90</v>
      </c>
      <c r="E22" s="2">
        <v>12</v>
      </c>
      <c r="F22" s="2">
        <v>0.54545454545454541</v>
      </c>
      <c r="G22" s="2" t="str">
        <f t="shared" si="0"/>
        <v/>
      </c>
      <c r="H22" s="2" t="str">
        <f t="shared" si="1"/>
        <v/>
      </c>
      <c r="I22" s="2">
        <f t="shared" si="2"/>
        <v>0.54545454545454541</v>
      </c>
      <c r="J22" s="2" t="str">
        <f t="shared" si="3"/>
        <v/>
      </c>
      <c r="L22" s="2">
        <v>0.75</v>
      </c>
      <c r="M22" s="2" t="str">
        <f t="shared" si="4"/>
        <v/>
      </c>
      <c r="N22" s="2" t="str">
        <f t="shared" si="5"/>
        <v/>
      </c>
      <c r="O22" s="2">
        <f t="shared" si="6"/>
        <v>0.75</v>
      </c>
      <c r="P22" s="2" t="str">
        <f t="shared" si="7"/>
        <v/>
      </c>
      <c r="R22" s="22" t="s">
        <v>16</v>
      </c>
      <c r="S22" t="s">
        <v>16</v>
      </c>
      <c r="T22" s="22"/>
      <c r="U22" t="s">
        <v>16</v>
      </c>
      <c r="V22" s="22" t="s">
        <v>16</v>
      </c>
    </row>
    <row r="23" spans="2:22">
      <c r="B23" s="1">
        <v>19</v>
      </c>
      <c r="C23" s="1" t="s">
        <v>2</v>
      </c>
      <c r="D23" s="2" t="s">
        <v>91</v>
      </c>
      <c r="E23" s="2">
        <v>19</v>
      </c>
      <c r="F23" s="2">
        <v>0.86363636363636365</v>
      </c>
      <c r="G23" s="2" t="str">
        <f t="shared" si="0"/>
        <v/>
      </c>
      <c r="H23" s="2">
        <f t="shared" si="1"/>
        <v>0.86363636363636365</v>
      </c>
      <c r="I23" s="2" t="str">
        <f t="shared" si="2"/>
        <v/>
      </c>
      <c r="J23" s="2" t="str">
        <f t="shared" si="3"/>
        <v/>
      </c>
      <c r="L23" s="2">
        <v>0.9</v>
      </c>
      <c r="M23" s="2" t="str">
        <f t="shared" si="4"/>
        <v/>
      </c>
      <c r="N23" s="2">
        <f t="shared" si="5"/>
        <v>0.9</v>
      </c>
      <c r="O23" s="2" t="str">
        <f t="shared" si="6"/>
        <v/>
      </c>
      <c r="P23" s="2" t="str">
        <f t="shared" si="7"/>
        <v/>
      </c>
      <c r="R23" s="22" t="s">
        <v>16</v>
      </c>
      <c r="S23" t="s">
        <v>16</v>
      </c>
      <c r="T23" s="22"/>
      <c r="U23" t="s">
        <v>16</v>
      </c>
      <c r="V23" s="22" t="s">
        <v>16</v>
      </c>
    </row>
    <row r="24" spans="2:22">
      <c r="B24" s="1">
        <v>20</v>
      </c>
      <c r="C24" s="1" t="s">
        <v>2</v>
      </c>
      <c r="D24" s="2" t="s">
        <v>91</v>
      </c>
      <c r="E24" s="2">
        <v>15</v>
      </c>
      <c r="F24" s="2">
        <v>0.68181818181818177</v>
      </c>
      <c r="G24" s="2" t="str">
        <f t="shared" si="0"/>
        <v/>
      </c>
      <c r="H24" s="2">
        <f t="shared" si="1"/>
        <v>0.68181818181818177</v>
      </c>
      <c r="I24" s="2" t="str">
        <f t="shared" si="2"/>
        <v/>
      </c>
      <c r="J24" s="2" t="str">
        <f t="shared" si="3"/>
        <v/>
      </c>
      <c r="L24" s="2">
        <v>0.7</v>
      </c>
      <c r="M24" s="2" t="str">
        <f t="shared" si="4"/>
        <v/>
      </c>
      <c r="N24" s="2">
        <f t="shared" si="5"/>
        <v>0.7</v>
      </c>
      <c r="O24" s="2" t="str">
        <f t="shared" si="6"/>
        <v/>
      </c>
      <c r="P24" s="2" t="str">
        <f t="shared" si="7"/>
        <v/>
      </c>
      <c r="R24" s="22" t="s">
        <v>16</v>
      </c>
      <c r="S24" t="s">
        <v>16</v>
      </c>
      <c r="T24" s="22"/>
      <c r="U24" t="s">
        <v>16</v>
      </c>
      <c r="V24" s="22" t="s">
        <v>16</v>
      </c>
    </row>
    <row r="25" spans="2:22">
      <c r="B25" s="1">
        <v>21</v>
      </c>
      <c r="C25" s="1" t="s">
        <v>2</v>
      </c>
      <c r="D25" s="2" t="s">
        <v>90</v>
      </c>
      <c r="E25" s="2">
        <v>20</v>
      </c>
      <c r="F25" s="2">
        <v>0.90909090909090906</v>
      </c>
      <c r="G25" s="2">
        <f t="shared" si="0"/>
        <v>0.90909090909090906</v>
      </c>
      <c r="H25" s="2" t="str">
        <f t="shared" si="1"/>
        <v/>
      </c>
      <c r="I25" s="2" t="str">
        <f t="shared" si="2"/>
        <v/>
      </c>
      <c r="J25" s="2" t="str">
        <f t="shared" si="3"/>
        <v/>
      </c>
      <c r="L25" s="2">
        <v>0.9</v>
      </c>
      <c r="M25" s="2">
        <f t="shared" si="4"/>
        <v>0.9</v>
      </c>
      <c r="N25" s="2" t="str">
        <f t="shared" si="5"/>
        <v/>
      </c>
      <c r="O25" s="2" t="str">
        <f t="shared" si="6"/>
        <v/>
      </c>
      <c r="P25" s="2" t="str">
        <f t="shared" si="7"/>
        <v/>
      </c>
      <c r="R25" s="22" t="s">
        <v>16</v>
      </c>
      <c r="S25" t="s">
        <v>16</v>
      </c>
      <c r="T25" s="22"/>
      <c r="U25" t="s">
        <v>16</v>
      </c>
      <c r="V25" s="22" t="s">
        <v>16</v>
      </c>
    </row>
    <row r="26" spans="2:22">
      <c r="B26" s="1">
        <v>22</v>
      </c>
      <c r="C26" s="1" t="s">
        <v>1</v>
      </c>
      <c r="D26" s="2" t="s">
        <v>90</v>
      </c>
      <c r="E26" s="2">
        <v>15</v>
      </c>
      <c r="F26" s="2">
        <v>0.68181818181818177</v>
      </c>
      <c r="G26" s="2" t="str">
        <f t="shared" si="0"/>
        <v/>
      </c>
      <c r="H26" s="2" t="str">
        <f t="shared" si="1"/>
        <v/>
      </c>
      <c r="I26" s="2">
        <f t="shared" si="2"/>
        <v>0.68181818181818177</v>
      </c>
      <c r="J26" s="2" t="str">
        <f t="shared" si="3"/>
        <v/>
      </c>
      <c r="L26" s="2">
        <v>1</v>
      </c>
      <c r="M26" s="2" t="str">
        <f t="shared" si="4"/>
        <v/>
      </c>
      <c r="N26" s="2" t="str">
        <f t="shared" si="5"/>
        <v/>
      </c>
      <c r="O26" s="2">
        <f t="shared" si="6"/>
        <v>1</v>
      </c>
      <c r="P26" s="2" t="str">
        <f t="shared" si="7"/>
        <v/>
      </c>
      <c r="R26" s="22" t="s">
        <v>16</v>
      </c>
      <c r="S26" t="s">
        <v>16</v>
      </c>
      <c r="T26" s="22"/>
      <c r="U26" t="s">
        <v>16</v>
      </c>
      <c r="V26" s="22" t="s">
        <v>16</v>
      </c>
    </row>
    <row r="27" spans="2:22">
      <c r="B27" s="3">
        <v>23</v>
      </c>
      <c r="C27" s="3" t="s">
        <v>2</v>
      </c>
      <c r="D27" s="2" t="s">
        <v>90</v>
      </c>
      <c r="E27" s="2">
        <v>17</v>
      </c>
      <c r="F27" s="2">
        <v>0.77272727272727271</v>
      </c>
      <c r="G27" s="2">
        <f t="shared" si="0"/>
        <v>0.77272727272727271</v>
      </c>
      <c r="H27" s="2" t="str">
        <f t="shared" si="1"/>
        <v/>
      </c>
      <c r="I27" s="2" t="str">
        <f t="shared" si="2"/>
        <v/>
      </c>
      <c r="J27" s="2" t="str">
        <f t="shared" si="3"/>
        <v/>
      </c>
      <c r="L27" s="2">
        <v>0.8</v>
      </c>
      <c r="M27" s="2">
        <f t="shared" si="4"/>
        <v>0.8</v>
      </c>
      <c r="N27" s="2" t="str">
        <f t="shared" si="5"/>
        <v/>
      </c>
      <c r="O27" s="2" t="str">
        <f t="shared" si="6"/>
        <v/>
      </c>
      <c r="P27" s="2" t="str">
        <f t="shared" si="7"/>
        <v/>
      </c>
      <c r="R27" s="22" t="s">
        <v>16</v>
      </c>
      <c r="S27" t="s">
        <v>16</v>
      </c>
      <c r="T27" s="22"/>
      <c r="U27" t="s">
        <v>16</v>
      </c>
      <c r="V27" s="22" t="s">
        <v>16</v>
      </c>
    </row>
    <row r="28" spans="2:22">
      <c r="B28" s="1">
        <v>24</v>
      </c>
      <c r="C28" s="1" t="s">
        <v>2</v>
      </c>
      <c r="D28" s="2" t="s">
        <v>90</v>
      </c>
      <c r="E28" s="2">
        <v>20</v>
      </c>
      <c r="F28" s="2">
        <v>0.90909090909090906</v>
      </c>
      <c r="G28" s="2">
        <f t="shared" si="0"/>
        <v>0.90909090909090906</v>
      </c>
      <c r="H28" s="2" t="str">
        <f t="shared" si="1"/>
        <v/>
      </c>
      <c r="I28" s="2" t="str">
        <f t="shared" si="2"/>
        <v/>
      </c>
      <c r="J28" s="2" t="str">
        <f t="shared" si="3"/>
        <v/>
      </c>
      <c r="L28" s="2">
        <v>0.9</v>
      </c>
      <c r="M28" s="2">
        <f t="shared" si="4"/>
        <v>0.9</v>
      </c>
      <c r="N28" s="2" t="str">
        <f t="shared" si="5"/>
        <v/>
      </c>
      <c r="O28" s="2" t="str">
        <f t="shared" si="6"/>
        <v/>
      </c>
      <c r="P28" s="2" t="str">
        <f t="shared" si="7"/>
        <v/>
      </c>
      <c r="R28" s="22" t="s">
        <v>16</v>
      </c>
      <c r="S28" t="s">
        <v>16</v>
      </c>
      <c r="T28" s="22"/>
      <c r="U28" t="s">
        <v>16</v>
      </c>
      <c r="V28" s="22" t="s">
        <v>16</v>
      </c>
    </row>
    <row r="29" spans="2:22">
      <c r="B29" s="1">
        <v>25</v>
      </c>
      <c r="C29" s="1" t="s">
        <v>1</v>
      </c>
      <c r="D29" s="2" t="s">
        <v>90</v>
      </c>
      <c r="E29" s="2">
        <v>14</v>
      </c>
      <c r="F29" s="2">
        <v>0.63636363636363635</v>
      </c>
      <c r="G29" s="2" t="str">
        <f t="shared" si="0"/>
        <v/>
      </c>
      <c r="H29" s="2" t="str">
        <f t="shared" si="1"/>
        <v/>
      </c>
      <c r="I29" s="2">
        <f t="shared" si="2"/>
        <v>0.63636363636363635</v>
      </c>
      <c r="J29" s="2" t="str">
        <f t="shared" si="3"/>
        <v/>
      </c>
      <c r="L29" s="2">
        <v>0.91666666666666663</v>
      </c>
      <c r="M29" s="2" t="str">
        <f t="shared" si="4"/>
        <v/>
      </c>
      <c r="N29" s="2" t="str">
        <f t="shared" si="5"/>
        <v/>
      </c>
      <c r="O29" s="2">
        <f t="shared" si="6"/>
        <v>0.91666666666666663</v>
      </c>
      <c r="P29" s="2" t="str">
        <f t="shared" si="7"/>
        <v/>
      </c>
      <c r="R29" s="22" t="s">
        <v>16</v>
      </c>
      <c r="S29" s="22" t="s">
        <v>16</v>
      </c>
      <c r="T29" s="22"/>
      <c r="U29" t="s">
        <v>16</v>
      </c>
      <c r="V29" s="22" t="s">
        <v>16</v>
      </c>
    </row>
    <row r="30" spans="2:22">
      <c r="B30" s="1">
        <v>26</v>
      </c>
      <c r="C30" s="1" t="s">
        <v>2</v>
      </c>
      <c r="D30" s="2" t="s">
        <v>91</v>
      </c>
      <c r="E30" s="2">
        <v>20</v>
      </c>
      <c r="F30" s="2">
        <v>0.90909090909090906</v>
      </c>
      <c r="G30" s="2" t="str">
        <f t="shared" si="0"/>
        <v/>
      </c>
      <c r="H30" s="2">
        <f t="shared" si="1"/>
        <v>0.90909090909090906</v>
      </c>
      <c r="I30" s="2" t="str">
        <f t="shared" si="2"/>
        <v/>
      </c>
      <c r="J30" s="2" t="str">
        <f t="shared" si="3"/>
        <v/>
      </c>
      <c r="L30" s="2">
        <v>0.9</v>
      </c>
      <c r="M30" s="2" t="str">
        <f t="shared" si="4"/>
        <v/>
      </c>
      <c r="N30" s="2">
        <f t="shared" si="5"/>
        <v>0.9</v>
      </c>
      <c r="O30" s="2" t="str">
        <f t="shared" si="6"/>
        <v/>
      </c>
      <c r="P30" s="2" t="str">
        <f t="shared" si="7"/>
        <v/>
      </c>
      <c r="R30" s="22" t="s">
        <v>16</v>
      </c>
      <c r="S30" t="s">
        <v>16</v>
      </c>
      <c r="T30" s="22"/>
      <c r="U30" t="s">
        <v>16</v>
      </c>
      <c r="V30" s="22" t="s">
        <v>16</v>
      </c>
    </row>
    <row r="31" spans="2:22">
      <c r="B31" s="3">
        <v>27</v>
      </c>
      <c r="C31" s="3" t="s">
        <v>1</v>
      </c>
      <c r="D31" s="2" t="s">
        <v>90</v>
      </c>
      <c r="E31" s="2">
        <v>15</v>
      </c>
      <c r="F31" s="2">
        <v>0.68181818181818177</v>
      </c>
      <c r="G31" s="2" t="str">
        <f t="shared" si="0"/>
        <v/>
      </c>
      <c r="H31" s="2" t="str">
        <f t="shared" si="1"/>
        <v/>
      </c>
      <c r="I31" s="2">
        <f t="shared" si="2"/>
        <v>0.68181818181818177</v>
      </c>
      <c r="J31" s="2" t="str">
        <f t="shared" si="3"/>
        <v/>
      </c>
      <c r="L31" s="2">
        <v>1</v>
      </c>
      <c r="M31" s="2" t="str">
        <f t="shared" si="4"/>
        <v/>
      </c>
      <c r="N31" s="2" t="str">
        <f t="shared" si="5"/>
        <v/>
      </c>
      <c r="O31" s="2">
        <f t="shared" si="6"/>
        <v>1</v>
      </c>
      <c r="P31" s="2" t="str">
        <f t="shared" si="7"/>
        <v/>
      </c>
      <c r="R31" s="22" t="s">
        <v>16</v>
      </c>
      <c r="S31" s="22" t="s">
        <v>16</v>
      </c>
      <c r="T31" s="22"/>
      <c r="U31" t="s">
        <v>16</v>
      </c>
      <c r="V31" s="22" t="s">
        <v>16</v>
      </c>
    </row>
    <row r="32" spans="2:22">
      <c r="B32" s="40" t="s">
        <v>199</v>
      </c>
      <c r="C32" s="40" t="s">
        <v>2</v>
      </c>
      <c r="D32" s="41" t="s">
        <v>92</v>
      </c>
      <c r="E32" s="41">
        <v>17</v>
      </c>
      <c r="F32" s="41">
        <v>0.81818181818181823</v>
      </c>
      <c r="G32" s="46"/>
      <c r="H32" s="46"/>
      <c r="I32" s="46"/>
      <c r="J32" s="46"/>
      <c r="L32" s="41">
        <v>0.8</v>
      </c>
      <c r="M32" s="46"/>
      <c r="N32" s="46"/>
      <c r="O32" s="46"/>
      <c r="P32" s="46"/>
      <c r="R32" s="22" t="s">
        <v>16</v>
      </c>
      <c r="S32" t="s">
        <v>16</v>
      </c>
      <c r="T32" s="22"/>
      <c r="U32" t="s">
        <v>16</v>
      </c>
      <c r="V32" t="s">
        <v>16</v>
      </c>
    </row>
    <row r="33" spans="2:22">
      <c r="B33" s="40" t="s">
        <v>199</v>
      </c>
      <c r="C33" s="40" t="s">
        <v>1</v>
      </c>
      <c r="D33" s="41" t="s">
        <v>92</v>
      </c>
      <c r="E33" s="41">
        <v>12</v>
      </c>
      <c r="F33" s="41">
        <v>0.54545454545454497</v>
      </c>
      <c r="G33" s="46"/>
      <c r="H33" s="46"/>
      <c r="I33" s="46"/>
      <c r="J33" s="46"/>
      <c r="L33" s="41">
        <v>0.75</v>
      </c>
      <c r="M33" s="46"/>
      <c r="N33" s="46"/>
      <c r="O33" s="46"/>
      <c r="P33" s="46"/>
      <c r="R33" s="22" t="s">
        <v>16</v>
      </c>
      <c r="S33" s="22" t="s">
        <v>16</v>
      </c>
      <c r="V33" t="s">
        <v>16</v>
      </c>
    </row>
    <row r="34" spans="2:22">
      <c r="F34" s="62" t="s">
        <v>20</v>
      </c>
      <c r="G34" s="19">
        <f>AVERAGE(G5:G31)</f>
        <v>0.85227272727272729</v>
      </c>
      <c r="H34" s="19">
        <f>AVERAGE(H5:H31)</f>
        <v>0.79338842975206603</v>
      </c>
      <c r="I34" s="19">
        <f t="shared" ref="I34:J34" si="8">AVERAGE(I5:I31)</f>
        <v>0.65909090909090906</v>
      </c>
      <c r="J34" s="19">
        <f t="shared" si="8"/>
        <v>0.70454545454545459</v>
      </c>
      <c r="L34" s="62" t="s">
        <v>20</v>
      </c>
      <c r="M34" s="19">
        <f>AVERAGE(M5:M31)</f>
        <v>0.86249999999999993</v>
      </c>
      <c r="N34" s="19">
        <f>AVERAGE(N5:N31)</f>
        <v>0.8090909090909093</v>
      </c>
      <c r="O34" s="19">
        <f t="shared" ref="O34:P34" si="9">AVERAGE(O5:O31)</f>
        <v>0.90625000000000011</v>
      </c>
      <c r="P34" s="19">
        <f t="shared" si="9"/>
        <v>0.93749999999999989</v>
      </c>
    </row>
    <row r="35" spans="2:22">
      <c r="F35" s="51" t="s">
        <v>21</v>
      </c>
      <c r="G35" s="52">
        <f>_xlfn.VAR.S(G5:G31)</f>
        <v>4.6487603305785099E-3</v>
      </c>
      <c r="H35" s="52">
        <f t="shared" ref="H35" si="10">_xlfn.VAR.S(H5:H31)</f>
        <v>1.2133734034560551E-2</v>
      </c>
      <c r="I35" s="52">
        <f>_xlfn.VAR.S(I5:I31)</f>
        <v>2.9515938606847697E-3</v>
      </c>
      <c r="J35" s="52">
        <f>_xlfn.VAR.S(J5:J31)</f>
        <v>3.4435261707988982E-3</v>
      </c>
      <c r="L35" s="51" t="s">
        <v>21</v>
      </c>
      <c r="M35" s="52">
        <f>_xlfn.VAR.S(M5:M31)</f>
        <v>2.2916666666666662E-3</v>
      </c>
      <c r="N35" s="52">
        <f t="shared" ref="N35" si="11">_xlfn.VAR.S(N5:N31)</f>
        <v>1.4409090909090861E-2</v>
      </c>
      <c r="O35" s="52">
        <f>_xlfn.VAR.S(O5:O31)</f>
        <v>6.8204365079365063E-3</v>
      </c>
      <c r="P35" s="52">
        <f>_xlfn.VAR.S(P5:P31)</f>
        <v>1.7361111111111125E-3</v>
      </c>
      <c r="S35" s="22"/>
    </row>
    <row r="36" spans="2:22">
      <c r="F36" s="51" t="s">
        <v>95</v>
      </c>
      <c r="G36" s="19">
        <f>_xlfn.STDEV.S(G5:G31)</f>
        <v>6.8181818181818163E-2</v>
      </c>
      <c r="H36" s="19">
        <f>_xlfn.STDEV.S(H5:H31)</f>
        <v>0.1101532297963185</v>
      </c>
      <c r="I36" s="19">
        <f t="shared" ref="I36:J36" si="12">_xlfn.STDEV.S(I5:I31)</f>
        <v>5.432857315156335E-2</v>
      </c>
      <c r="J36" s="19">
        <f t="shared" si="12"/>
        <v>5.868156585162753E-2</v>
      </c>
      <c r="L36" s="51" t="s">
        <v>95</v>
      </c>
      <c r="M36" s="19">
        <f>_xlfn.STDEV.S(M5:M31)</f>
        <v>4.7871355387816901E-2</v>
      </c>
      <c r="N36" s="19">
        <f>_xlfn.STDEV.S(N5:N31)</f>
        <v>0.12003787281142091</v>
      </c>
      <c r="O36" s="19">
        <f t="shared" ref="O36:P36" si="13">_xlfn.STDEV.S(O5:O31)</f>
        <v>8.2585934080426221E-2</v>
      </c>
      <c r="P36" s="19">
        <f t="shared" si="13"/>
        <v>4.1666666666666685E-2</v>
      </c>
    </row>
  </sheetData>
  <autoFilter ref="B4:F37" xr:uid="{00000000-0009-0000-0000-000000000000}"/>
  <sortState xmlns:xlrd2="http://schemas.microsoft.com/office/spreadsheetml/2017/richdata2" ref="S8:S33">
    <sortCondition ref="S7"/>
  </sortState>
  <mergeCells count="2">
    <mergeCell ref="G3:J3"/>
    <mergeCell ref="M3:P3"/>
  </mergeCells>
  <pageMargins left="0.7" right="0.7" top="0.78740157499999996" bottom="0.78740157499999996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387"/>
  <sheetViews>
    <sheetView workbookViewId="0">
      <selection activeCell="F38" sqref="F38"/>
    </sheetView>
  </sheetViews>
  <sheetFormatPr baseColWidth="10" defaultRowHeight="15"/>
  <cols>
    <col min="4" max="4" width="15.85546875" customWidth="1"/>
    <col min="7" max="7" width="23.7109375" customWidth="1"/>
  </cols>
  <sheetData>
    <row r="1" spans="1:11">
      <c r="A1" s="7" t="s">
        <v>4</v>
      </c>
      <c r="B1" s="7"/>
      <c r="C1" s="7"/>
      <c r="D1" s="23" t="s">
        <v>135</v>
      </c>
      <c r="E1" s="8"/>
      <c r="F1" s="8"/>
      <c r="G1" s="7"/>
      <c r="H1" s="7"/>
      <c r="I1" s="7"/>
      <c r="J1" s="7"/>
      <c r="K1" s="7"/>
    </row>
    <row r="2" spans="1:11">
      <c r="A2" t="s">
        <v>5</v>
      </c>
      <c r="B2" t="s">
        <v>6</v>
      </c>
      <c r="C2" t="s">
        <v>7</v>
      </c>
      <c r="D2" t="s">
        <v>8</v>
      </c>
      <c r="E2" t="s">
        <v>9</v>
      </c>
    </row>
    <row r="3" spans="1:11">
      <c r="A3">
        <v>1</v>
      </c>
      <c r="B3" s="22">
        <v>0.63636363636363635</v>
      </c>
      <c r="C3">
        <f>(A3-1)/$H$3</f>
        <v>0</v>
      </c>
      <c r="D3">
        <f>_xlfn.NORM.DIST(B3,$H$4,$H$5,1)</f>
        <v>4.5077855027006716E-2</v>
      </c>
      <c r="E3">
        <f>ABS(C3-D3)</f>
        <v>4.5077855027006716E-2</v>
      </c>
      <c r="G3" s="9" t="s">
        <v>17</v>
      </c>
      <c r="H3" s="10">
        <f>COUNT(B3:B17)</f>
        <v>15</v>
      </c>
    </row>
    <row r="4" spans="1:11">
      <c r="A4">
        <v>2</v>
      </c>
      <c r="B4" s="22">
        <v>0.68181818181818177</v>
      </c>
      <c r="C4" s="22">
        <f t="shared" ref="C4:C17" si="0">(A4-1)/$H$3</f>
        <v>6.6666666666666666E-2</v>
      </c>
      <c r="D4" s="22">
        <f t="shared" ref="D4:D17" si="1">_xlfn.NORM.DIST(B4,$H$4,$H$5,1)</f>
        <v>0.10589918915286821</v>
      </c>
      <c r="E4" s="22">
        <f t="shared" ref="E4:E17" si="2">ABS(C4-D4)</f>
        <v>3.9232522486201543E-2</v>
      </c>
      <c r="G4" s="11" t="s">
        <v>18</v>
      </c>
      <c r="H4" s="28">
        <f>AVERAGE(B3:B17)</f>
        <v>0.80909090909090875</v>
      </c>
    </row>
    <row r="5" spans="1:11">
      <c r="A5">
        <v>3</v>
      </c>
      <c r="B5" s="22">
        <v>0.68181818181818177</v>
      </c>
      <c r="C5" s="22">
        <f t="shared" si="0"/>
        <v>0.13333333333333333</v>
      </c>
      <c r="D5" s="22">
        <f t="shared" si="1"/>
        <v>0.10589918915286821</v>
      </c>
      <c r="E5" s="22">
        <f t="shared" si="2"/>
        <v>2.7434144180465123E-2</v>
      </c>
      <c r="G5" s="12" t="s">
        <v>19</v>
      </c>
      <c r="H5" s="30">
        <f>_xlfn.STDEV.S(B3:B17)</f>
        <v>0.10192943828752793</v>
      </c>
    </row>
    <row r="6" spans="1:11">
      <c r="A6">
        <v>4</v>
      </c>
      <c r="B6" s="22">
        <v>0.68181818181818177</v>
      </c>
      <c r="C6" s="22">
        <f t="shared" si="0"/>
        <v>0.2</v>
      </c>
      <c r="D6" s="22">
        <f t="shared" si="1"/>
        <v>0.10589918915286821</v>
      </c>
      <c r="E6" s="22">
        <f t="shared" si="2"/>
        <v>9.4100810847131802E-2</v>
      </c>
    </row>
    <row r="7" spans="1:11">
      <c r="A7">
        <v>5</v>
      </c>
      <c r="B7" s="22">
        <v>0.77272727272727271</v>
      </c>
      <c r="C7" s="22">
        <f t="shared" si="0"/>
        <v>0.26666666666666666</v>
      </c>
      <c r="D7" s="22">
        <f t="shared" si="1"/>
        <v>0.36063834951458273</v>
      </c>
      <c r="E7" s="22">
        <f t="shared" si="2"/>
        <v>9.3971682847916072E-2</v>
      </c>
      <c r="G7" s="113" t="s">
        <v>10</v>
      </c>
      <c r="H7" s="113"/>
      <c r="I7" s="113"/>
      <c r="J7" s="8">
        <f>MAX(E3:E17)</f>
        <v>0.23672109633457905</v>
      </c>
    </row>
    <row r="8" spans="1:11">
      <c r="A8">
        <v>6</v>
      </c>
      <c r="B8" s="22">
        <v>0.77272727272727271</v>
      </c>
      <c r="C8" s="22">
        <f t="shared" si="0"/>
        <v>0.33333333333333331</v>
      </c>
      <c r="D8" s="22">
        <f t="shared" si="1"/>
        <v>0.36063834951458273</v>
      </c>
      <c r="E8" s="22">
        <f t="shared" si="2"/>
        <v>2.730501618124942E-2</v>
      </c>
      <c r="J8" t="s">
        <v>11</v>
      </c>
    </row>
    <row r="9" spans="1:11">
      <c r="A9">
        <v>7</v>
      </c>
      <c r="B9" s="22">
        <v>0.77272727272727271</v>
      </c>
      <c r="C9" s="22">
        <f t="shared" si="0"/>
        <v>0.4</v>
      </c>
      <c r="D9" s="22">
        <f t="shared" si="1"/>
        <v>0.36063834951458273</v>
      </c>
      <c r="E9" s="22">
        <f t="shared" si="2"/>
        <v>3.9361650485417288E-2</v>
      </c>
      <c r="G9" s="113" t="s">
        <v>12</v>
      </c>
      <c r="H9" s="113"/>
      <c r="I9" s="113"/>
      <c r="J9" s="8">
        <v>0.33760000000000001</v>
      </c>
    </row>
    <row r="10" spans="1:11">
      <c r="A10">
        <v>8</v>
      </c>
      <c r="B10" s="22">
        <v>0.81818181818181823</v>
      </c>
      <c r="C10" s="22">
        <f t="shared" si="0"/>
        <v>0.46666666666666667</v>
      </c>
      <c r="D10" s="22">
        <f t="shared" si="1"/>
        <v>0.53553385172599532</v>
      </c>
      <c r="E10" s="22">
        <f t="shared" si="2"/>
        <v>6.8867185059328651E-2</v>
      </c>
      <c r="G10" t="s">
        <v>13</v>
      </c>
      <c r="J10" t="s">
        <v>14</v>
      </c>
    </row>
    <row r="11" spans="1:11">
      <c r="A11" s="22">
        <v>9</v>
      </c>
      <c r="B11" s="22">
        <v>0.86363636363636365</v>
      </c>
      <c r="C11" s="22">
        <f t="shared" si="0"/>
        <v>0.53333333333333333</v>
      </c>
      <c r="D11" s="22">
        <f t="shared" si="1"/>
        <v>0.70371986154167054</v>
      </c>
      <c r="E11" s="22">
        <f t="shared" si="2"/>
        <v>0.17038652820833722</v>
      </c>
      <c r="G11" s="114" t="s">
        <v>15</v>
      </c>
      <c r="H11" s="114"/>
      <c r="I11" s="114"/>
    </row>
    <row r="12" spans="1:11">
      <c r="A12" s="22">
        <v>10</v>
      </c>
      <c r="B12" s="24">
        <v>0.90909090909090906</v>
      </c>
      <c r="C12" s="22">
        <f t="shared" si="0"/>
        <v>0.6</v>
      </c>
      <c r="D12" s="22">
        <f t="shared" si="1"/>
        <v>0.83672109633457903</v>
      </c>
      <c r="E12" s="22">
        <f t="shared" si="2"/>
        <v>0.23672109633457905</v>
      </c>
    </row>
    <row r="13" spans="1:11" s="22" customFormat="1">
      <c r="A13" s="22">
        <v>11</v>
      </c>
      <c r="B13" s="22">
        <v>0.90909090909090906</v>
      </c>
      <c r="C13" s="22">
        <f t="shared" si="0"/>
        <v>0.66666666666666663</v>
      </c>
      <c r="D13" s="22">
        <f t="shared" si="1"/>
        <v>0.83672109633457903</v>
      </c>
      <c r="E13" s="22">
        <f t="shared" si="2"/>
        <v>0.1700544296679124</v>
      </c>
    </row>
    <row r="14" spans="1:11" s="22" customFormat="1">
      <c r="A14" s="22">
        <v>12</v>
      </c>
      <c r="B14" s="22">
        <v>0.90909090909090906</v>
      </c>
      <c r="C14" s="22">
        <f t="shared" si="0"/>
        <v>0.73333333333333328</v>
      </c>
      <c r="D14" s="22">
        <f t="shared" si="1"/>
        <v>0.83672109633457903</v>
      </c>
      <c r="E14" s="22">
        <f t="shared" si="2"/>
        <v>0.10338776300124575</v>
      </c>
    </row>
    <row r="15" spans="1:11" s="22" customFormat="1">
      <c r="A15" s="22">
        <v>13</v>
      </c>
      <c r="B15" s="22">
        <v>0.90909090909090906</v>
      </c>
      <c r="C15" s="22">
        <f t="shared" si="0"/>
        <v>0.8</v>
      </c>
      <c r="D15" s="22">
        <f t="shared" si="1"/>
        <v>0.83672109633457903</v>
      </c>
      <c r="E15" s="22">
        <f t="shared" si="2"/>
        <v>3.6721096334578984E-2</v>
      </c>
    </row>
    <row r="16" spans="1:11" s="22" customFormat="1">
      <c r="A16" s="22">
        <v>14</v>
      </c>
      <c r="B16" s="22">
        <v>0.90909090909090906</v>
      </c>
      <c r="C16" s="22">
        <f t="shared" si="0"/>
        <v>0.8666666666666667</v>
      </c>
      <c r="D16" s="22">
        <f t="shared" si="1"/>
        <v>0.83672109633457903</v>
      </c>
      <c r="E16" s="22">
        <f t="shared" si="2"/>
        <v>2.9945570332087668E-2</v>
      </c>
    </row>
    <row r="17" spans="1:11" s="22" customFormat="1">
      <c r="A17" s="22">
        <v>15</v>
      </c>
      <c r="B17" s="22">
        <v>0.90909090909090906</v>
      </c>
      <c r="C17" s="22">
        <f t="shared" si="0"/>
        <v>0.93333333333333335</v>
      </c>
      <c r="D17" s="22">
        <f t="shared" si="1"/>
        <v>0.83672109633457903</v>
      </c>
      <c r="E17" s="22">
        <f t="shared" si="2"/>
        <v>9.6612236998754319E-2</v>
      </c>
    </row>
    <row r="18" spans="1:11" s="22" customFormat="1"/>
    <row r="19" spans="1:11" s="22" customFormat="1"/>
    <row r="20" spans="1:11" s="22" customFormat="1">
      <c r="A20" s="7" t="s">
        <v>4</v>
      </c>
      <c r="B20" s="7"/>
      <c r="C20" s="7"/>
      <c r="D20" s="23" t="s">
        <v>136</v>
      </c>
      <c r="E20" s="8"/>
      <c r="F20" s="8"/>
      <c r="G20" s="7"/>
      <c r="H20" s="7"/>
      <c r="I20" s="7"/>
      <c r="J20" s="7"/>
      <c r="K20" s="7"/>
    </row>
    <row r="21" spans="1:11" s="22" customFormat="1">
      <c r="A21" s="22" t="s">
        <v>5</v>
      </c>
      <c r="B21" s="22" t="s">
        <v>6</v>
      </c>
      <c r="C21" s="22" t="s">
        <v>7</v>
      </c>
      <c r="D21" s="22" t="s">
        <v>8</v>
      </c>
      <c r="E21" s="22" t="s">
        <v>9</v>
      </c>
    </row>
    <row r="22" spans="1:11" s="22" customFormat="1">
      <c r="A22" s="22">
        <v>1</v>
      </c>
      <c r="B22" s="22">
        <v>0.54545454545454541</v>
      </c>
      <c r="C22" s="22">
        <f>(A22-1)/$H$22</f>
        <v>0</v>
      </c>
      <c r="D22" s="22">
        <f>_xlfn.NORM.DIST(B22,$H$23,$H$24,1)</f>
        <v>1.2685178122433973E-2</v>
      </c>
      <c r="E22" s="22">
        <f>ABS(C22-D22)</f>
        <v>1.2685178122433973E-2</v>
      </c>
      <c r="G22" s="9" t="s">
        <v>17</v>
      </c>
      <c r="H22" s="10">
        <f>COUNT(B22:B36)</f>
        <v>12</v>
      </c>
    </row>
    <row r="23" spans="1:11" s="22" customFormat="1">
      <c r="A23" s="22">
        <v>2</v>
      </c>
      <c r="B23" s="22">
        <v>0.63636363636363635</v>
      </c>
      <c r="C23" s="22">
        <f t="shared" ref="C23:C33" si="3">(A23-1)/$H$22</f>
        <v>8.3333333333333329E-2</v>
      </c>
      <c r="D23" s="22">
        <f t="shared" ref="D23:D33" si="4">_xlfn.NORM.DIST(B23,$H$23,$H$24,1)</f>
        <v>0.25540928335464819</v>
      </c>
      <c r="E23" s="22">
        <f t="shared" ref="E23:E33" si="5">ABS(C23-D23)</f>
        <v>0.17207595002131487</v>
      </c>
      <c r="G23" s="11" t="s">
        <v>18</v>
      </c>
      <c r="H23" s="28">
        <f>AVERAGE(B22:B36)</f>
        <v>0.6742424242424242</v>
      </c>
    </row>
    <row r="24" spans="1:11" s="22" customFormat="1">
      <c r="A24" s="22">
        <v>3</v>
      </c>
      <c r="B24" s="22">
        <v>0.63636363636363635</v>
      </c>
      <c r="C24" s="22">
        <f t="shared" si="3"/>
        <v>0.16666666666666666</v>
      </c>
      <c r="D24" s="22">
        <f t="shared" si="4"/>
        <v>0.25540928335464819</v>
      </c>
      <c r="E24" s="22">
        <f t="shared" si="5"/>
        <v>8.8742616687981529E-2</v>
      </c>
      <c r="G24" s="12" t="s">
        <v>19</v>
      </c>
      <c r="H24" s="30">
        <f>_xlfn.STDEV.S(B22:B36)</f>
        <v>5.7604748392083981E-2</v>
      </c>
    </row>
    <row r="25" spans="1:11" s="22" customFormat="1">
      <c r="A25" s="22">
        <v>4</v>
      </c>
      <c r="B25" s="22">
        <v>0.63636363636363635</v>
      </c>
      <c r="C25" s="22">
        <f t="shared" si="3"/>
        <v>0.25</v>
      </c>
      <c r="D25" s="22">
        <f t="shared" si="4"/>
        <v>0.25540928335464819</v>
      </c>
      <c r="E25" s="22">
        <f t="shared" si="5"/>
        <v>5.4092833546481867E-3</v>
      </c>
    </row>
    <row r="26" spans="1:11" s="22" customFormat="1">
      <c r="A26" s="22">
        <v>5</v>
      </c>
      <c r="B26" s="22">
        <v>0.68181818181818177</v>
      </c>
      <c r="C26" s="22">
        <f t="shared" si="3"/>
        <v>0.33333333333333331</v>
      </c>
      <c r="D26" s="22">
        <f t="shared" si="4"/>
        <v>0.5523151405192448</v>
      </c>
      <c r="E26" s="22">
        <f t="shared" si="5"/>
        <v>0.21898180718591148</v>
      </c>
      <c r="G26" s="113" t="s">
        <v>10</v>
      </c>
      <c r="H26" s="113"/>
      <c r="I26" s="113"/>
      <c r="J26" s="8">
        <f>MAX(E22:E33)</f>
        <v>0.21898180718591148</v>
      </c>
    </row>
    <row r="27" spans="1:11" s="22" customFormat="1">
      <c r="A27" s="22">
        <v>6</v>
      </c>
      <c r="B27" s="22">
        <v>0.68181818181818177</v>
      </c>
      <c r="C27" s="22">
        <f t="shared" si="3"/>
        <v>0.41666666666666669</v>
      </c>
      <c r="D27" s="22">
        <f t="shared" si="4"/>
        <v>0.5523151405192448</v>
      </c>
      <c r="E27" s="22">
        <f t="shared" si="5"/>
        <v>0.13564847385257811</v>
      </c>
      <c r="J27" s="22" t="s">
        <v>11</v>
      </c>
    </row>
    <row r="28" spans="1:11" s="22" customFormat="1">
      <c r="A28" s="22">
        <v>7</v>
      </c>
      <c r="B28" s="22">
        <v>0.68181818181818177</v>
      </c>
      <c r="C28" s="22">
        <f t="shared" si="3"/>
        <v>0.5</v>
      </c>
      <c r="D28" s="22">
        <f t="shared" si="4"/>
        <v>0.5523151405192448</v>
      </c>
      <c r="E28" s="22">
        <f t="shared" si="5"/>
        <v>5.2315140519244796E-2</v>
      </c>
      <c r="G28" s="113" t="s">
        <v>12</v>
      </c>
      <c r="H28" s="113"/>
      <c r="I28" s="113"/>
      <c r="J28" s="8">
        <v>0.37540000000000001</v>
      </c>
    </row>
    <row r="29" spans="1:11" s="22" customFormat="1">
      <c r="A29" s="22">
        <v>8</v>
      </c>
      <c r="B29" s="22">
        <v>0.68181818181818177</v>
      </c>
      <c r="C29" s="22">
        <f t="shared" si="3"/>
        <v>0.58333333333333337</v>
      </c>
      <c r="D29" s="22">
        <f t="shared" si="4"/>
        <v>0.5523151405192448</v>
      </c>
      <c r="E29" s="22">
        <f t="shared" si="5"/>
        <v>3.1018192814088574E-2</v>
      </c>
      <c r="G29" s="22" t="s">
        <v>13</v>
      </c>
      <c r="J29" s="22" t="s">
        <v>14</v>
      </c>
    </row>
    <row r="30" spans="1:11" s="22" customFormat="1">
      <c r="A30" s="22">
        <v>9</v>
      </c>
      <c r="B30" s="22">
        <v>0.68181818181818177</v>
      </c>
      <c r="C30" s="22">
        <f t="shared" si="3"/>
        <v>0.66666666666666663</v>
      </c>
      <c r="D30" s="22">
        <f t="shared" si="4"/>
        <v>0.5523151405192448</v>
      </c>
      <c r="E30" s="22">
        <f t="shared" si="5"/>
        <v>0.11435152614742183</v>
      </c>
      <c r="G30" s="114" t="s">
        <v>15</v>
      </c>
      <c r="H30" s="114"/>
      <c r="I30" s="114"/>
    </row>
    <row r="31" spans="1:11" s="22" customFormat="1">
      <c r="A31" s="22">
        <v>10</v>
      </c>
      <c r="B31" s="22">
        <v>0.72727272727272729</v>
      </c>
      <c r="C31" s="22">
        <f t="shared" si="3"/>
        <v>0.75</v>
      </c>
      <c r="D31" s="22">
        <f t="shared" si="4"/>
        <v>0.82136750040358408</v>
      </c>
      <c r="E31" s="22">
        <f t="shared" si="5"/>
        <v>7.1367500403584083E-2</v>
      </c>
    </row>
    <row r="32" spans="1:11" s="22" customFormat="1">
      <c r="A32" s="22">
        <v>11</v>
      </c>
      <c r="B32" s="22">
        <v>0.72727272727272729</v>
      </c>
      <c r="C32" s="22">
        <f t="shared" si="3"/>
        <v>0.83333333333333337</v>
      </c>
      <c r="D32" s="22">
        <f t="shared" si="4"/>
        <v>0.82136750040358408</v>
      </c>
      <c r="E32" s="22">
        <f t="shared" si="5"/>
        <v>1.1965832929749287E-2</v>
      </c>
    </row>
    <row r="33" spans="1:11" s="22" customFormat="1">
      <c r="A33" s="22">
        <v>12</v>
      </c>
      <c r="B33" s="22">
        <v>0.77272727272727271</v>
      </c>
      <c r="C33" s="22">
        <f t="shared" si="3"/>
        <v>0.91666666666666663</v>
      </c>
      <c r="D33" s="22">
        <f t="shared" si="4"/>
        <v>0.95633612307106952</v>
      </c>
      <c r="E33" s="22">
        <f t="shared" si="5"/>
        <v>3.9669456404402892E-2</v>
      </c>
    </row>
    <row r="34" spans="1:11" s="22" customFormat="1"/>
    <row r="35" spans="1:11" s="22" customFormat="1"/>
    <row r="36" spans="1:11" s="22" customFormat="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</row>
    <row r="37" spans="1:11" s="22" customFormat="1">
      <c r="A37" s="18"/>
      <c r="B37" s="18"/>
      <c r="C37" s="18"/>
      <c r="D37" s="18"/>
      <c r="E37" s="18"/>
      <c r="F37" s="18"/>
      <c r="G37" s="47"/>
      <c r="H37" s="47"/>
      <c r="I37" s="47"/>
      <c r="J37" s="18"/>
      <c r="K37" s="18"/>
    </row>
    <row r="38" spans="1:11" s="22" customFormat="1">
      <c r="D38" s="24"/>
    </row>
    <row r="39" spans="1:11" s="22" customFormat="1">
      <c r="D39" s="24"/>
    </row>
    <row r="40" spans="1:11" s="22" customFormat="1">
      <c r="A40" s="7" t="s">
        <v>4</v>
      </c>
      <c r="B40" s="7"/>
      <c r="C40" s="7"/>
      <c r="D40" s="23" t="s">
        <v>93</v>
      </c>
      <c r="E40" s="8"/>
      <c r="F40" s="8"/>
      <c r="G40" s="7"/>
      <c r="H40" s="7"/>
      <c r="I40" s="7"/>
      <c r="J40" s="7"/>
      <c r="K40" s="7"/>
    </row>
    <row r="41" spans="1:11" s="22" customFormat="1">
      <c r="A41" s="22" t="s">
        <v>5</v>
      </c>
      <c r="B41" s="22" t="s">
        <v>6</v>
      </c>
      <c r="C41" s="22" t="s">
        <v>7</v>
      </c>
      <c r="D41" s="22" t="s">
        <v>8</v>
      </c>
      <c r="E41" s="22" t="s">
        <v>9</v>
      </c>
    </row>
    <row r="42" spans="1:11" s="22" customFormat="1">
      <c r="A42" s="22">
        <v>1</v>
      </c>
      <c r="B42" s="22">
        <v>0.77272727272727271</v>
      </c>
      <c r="C42" s="22">
        <f>(A42-1)/$H$42</f>
        <v>0</v>
      </c>
      <c r="D42" s="22">
        <f>_xlfn.NORM.DIST(B42,$H$43,$H$44,1)</f>
        <v>0.12167250457438104</v>
      </c>
      <c r="E42" s="22">
        <f>ABS(C42-D42)</f>
        <v>0.12167250457438104</v>
      </c>
      <c r="G42" s="9" t="s">
        <v>17</v>
      </c>
      <c r="H42" s="10">
        <f>COUNT(B42:B56)</f>
        <v>4</v>
      </c>
    </row>
    <row r="43" spans="1:11" s="22" customFormat="1">
      <c r="A43" s="22">
        <v>2</v>
      </c>
      <c r="B43" s="22">
        <v>0.81818181818181823</v>
      </c>
      <c r="C43" s="22">
        <f t="shared" ref="C43:C45" si="6">(A43-1)/$H$42</f>
        <v>0.25</v>
      </c>
      <c r="D43" s="22">
        <f t="shared" ref="D43:D45" si="7">_xlfn.NORM.DIST(B43,$H$43,$H$44,1)</f>
        <v>0.30853753872598699</v>
      </c>
      <c r="E43" s="22">
        <f t="shared" ref="E43:E45" si="8">ABS(C43-D43)</f>
        <v>5.8537538725986993E-2</v>
      </c>
      <c r="G43" s="11" t="s">
        <v>18</v>
      </c>
      <c r="H43" s="28">
        <f>AVERAGE(B42:B56)</f>
        <v>0.85227272727272729</v>
      </c>
    </row>
    <row r="44" spans="1:11" s="22" customFormat="1">
      <c r="A44" s="22">
        <v>3</v>
      </c>
      <c r="B44" s="22">
        <v>0.90909090909090906</v>
      </c>
      <c r="C44" s="22">
        <f t="shared" si="6"/>
        <v>0.5</v>
      </c>
      <c r="D44" s="22">
        <f t="shared" si="7"/>
        <v>0.79767161903635686</v>
      </c>
      <c r="E44" s="22">
        <f t="shared" si="8"/>
        <v>0.29767161903635686</v>
      </c>
      <c r="G44" s="12" t="s">
        <v>19</v>
      </c>
      <c r="H44" s="30">
        <f>_xlfn.STDEV.S(B42:B56)</f>
        <v>6.8181818181818163E-2</v>
      </c>
    </row>
    <row r="45" spans="1:11" s="22" customFormat="1">
      <c r="A45" s="22">
        <v>4</v>
      </c>
      <c r="B45" s="22">
        <v>0.90909090909090906</v>
      </c>
      <c r="C45" s="22">
        <f t="shared" si="6"/>
        <v>0.75</v>
      </c>
      <c r="D45" s="22">
        <f t="shared" si="7"/>
        <v>0.79767161903635686</v>
      </c>
      <c r="E45" s="22">
        <f t="shared" si="8"/>
        <v>4.767161903635686E-2</v>
      </c>
    </row>
    <row r="46" spans="1:11" s="22" customFormat="1">
      <c r="G46" s="113" t="s">
        <v>10</v>
      </c>
      <c r="H46" s="113"/>
      <c r="I46" s="113"/>
      <c r="J46" s="8">
        <f>MAX(E42:E53)</f>
        <v>0.29767161903635686</v>
      </c>
    </row>
    <row r="47" spans="1:11" s="22" customFormat="1">
      <c r="J47" s="22" t="s">
        <v>11</v>
      </c>
    </row>
    <row r="48" spans="1:11" s="22" customFormat="1">
      <c r="G48" s="113" t="s">
        <v>12</v>
      </c>
      <c r="H48" s="113"/>
      <c r="I48" s="113"/>
      <c r="J48" s="8">
        <v>0.62390000000000001</v>
      </c>
    </row>
    <row r="49" spans="1:14" s="22" customFormat="1">
      <c r="G49" s="22" t="s">
        <v>13</v>
      </c>
      <c r="J49" s="22" t="s">
        <v>14</v>
      </c>
    </row>
    <row r="50" spans="1:14" s="22" customFormat="1">
      <c r="G50" s="114" t="s">
        <v>15</v>
      </c>
      <c r="H50" s="114"/>
      <c r="I50" s="114"/>
    </row>
    <row r="51" spans="1:14" s="22" customFormat="1">
      <c r="B51" s="24"/>
    </row>
    <row r="52" spans="1:14" s="22" customFormat="1"/>
    <row r="53" spans="1:14" s="22" customFormat="1">
      <c r="M53" s="22" t="s">
        <v>16</v>
      </c>
      <c r="N53" s="22" t="s">
        <v>16</v>
      </c>
    </row>
    <row r="54" spans="1:14" s="22" customFormat="1">
      <c r="M54" s="22" t="s">
        <v>16</v>
      </c>
      <c r="N54" s="22" t="s">
        <v>16</v>
      </c>
    </row>
    <row r="55" spans="1:14" s="22" customFormat="1">
      <c r="M55" s="22" t="s">
        <v>16</v>
      </c>
      <c r="N55" s="22" t="s">
        <v>16</v>
      </c>
    </row>
    <row r="56" spans="1:14" s="22" customFormat="1">
      <c r="A56" s="7" t="s">
        <v>4</v>
      </c>
      <c r="B56" s="7"/>
      <c r="C56" s="7"/>
      <c r="D56" s="23" t="s">
        <v>94</v>
      </c>
      <c r="E56" s="8"/>
      <c r="F56" s="8"/>
      <c r="G56" s="7"/>
      <c r="H56" s="7"/>
      <c r="I56" s="7"/>
      <c r="J56" s="7"/>
      <c r="K56" s="7"/>
      <c r="M56" s="22" t="s">
        <v>16</v>
      </c>
      <c r="N56" s="22" t="s">
        <v>16</v>
      </c>
    </row>
    <row r="57" spans="1:14" s="22" customFormat="1">
      <c r="A57" s="22" t="s">
        <v>5</v>
      </c>
      <c r="B57" s="22" t="s">
        <v>6</v>
      </c>
      <c r="C57" s="22" t="s">
        <v>7</v>
      </c>
      <c r="D57" s="22" t="s">
        <v>8</v>
      </c>
      <c r="E57" s="22" t="s">
        <v>9</v>
      </c>
      <c r="M57" s="22" t="s">
        <v>16</v>
      </c>
      <c r="N57" s="22" t="s">
        <v>16</v>
      </c>
    </row>
    <row r="58" spans="1:14" s="22" customFormat="1">
      <c r="A58" s="22">
        <v>1</v>
      </c>
      <c r="B58" s="22">
        <v>0.63636363636363635</v>
      </c>
      <c r="C58" s="22">
        <f>(A58-1)/$H$58</f>
        <v>0</v>
      </c>
      <c r="D58" s="22">
        <f>_xlfn.NORM.DIST(B58,$H$59,$H$60,1)</f>
        <v>7.7004571224298851E-2</v>
      </c>
      <c r="E58" s="22">
        <f>ABS(C58-D58)</f>
        <v>7.7004571224298851E-2</v>
      </c>
      <c r="G58" s="9" t="s">
        <v>17</v>
      </c>
      <c r="H58" s="10">
        <f>COUNT(B58:B72)</f>
        <v>11</v>
      </c>
      <c r="M58" s="22" t="s">
        <v>16</v>
      </c>
      <c r="N58" s="22" t="s">
        <v>16</v>
      </c>
    </row>
    <row r="59" spans="1:14" s="22" customFormat="1">
      <c r="A59" s="22">
        <v>2</v>
      </c>
      <c r="B59" s="22">
        <v>0.68181818181818177</v>
      </c>
      <c r="C59" s="22">
        <f t="shared" ref="C59:C68" si="9">(A59-1)/$H$58</f>
        <v>9.0909090909090912E-2</v>
      </c>
      <c r="D59" s="22">
        <f t="shared" ref="D59:D68" si="10">_xlfn.NORM.DIST(B59,$H$59,$H$60,1)</f>
        <v>0.15556254778413303</v>
      </c>
      <c r="E59" s="22">
        <f t="shared" ref="E59:E68" si="11">ABS(C59-D59)</f>
        <v>6.465345687504212E-2</v>
      </c>
      <c r="G59" s="11" t="s">
        <v>18</v>
      </c>
      <c r="H59" s="28">
        <f>AVERAGE(B58:B68)</f>
        <v>0.79338842975206603</v>
      </c>
      <c r="M59" s="22" t="s">
        <v>16</v>
      </c>
      <c r="N59" s="22" t="s">
        <v>16</v>
      </c>
    </row>
    <row r="60" spans="1:14" s="22" customFormat="1">
      <c r="A60" s="22">
        <v>3</v>
      </c>
      <c r="B60" s="22">
        <v>0.68181818181818177</v>
      </c>
      <c r="C60" s="22">
        <f t="shared" si="9"/>
        <v>0.18181818181818182</v>
      </c>
      <c r="D60" s="22">
        <f t="shared" si="10"/>
        <v>0.15556254778413303</v>
      </c>
      <c r="E60" s="22">
        <f t="shared" si="11"/>
        <v>2.6255634034048791E-2</v>
      </c>
      <c r="G60" s="12" t="s">
        <v>19</v>
      </c>
      <c r="H60" s="30">
        <f>_xlfn.STDEV.S(B58:B68)</f>
        <v>0.1101532297963185</v>
      </c>
      <c r="M60" s="22" t="s">
        <v>16</v>
      </c>
      <c r="N60" s="22" t="s">
        <v>16</v>
      </c>
    </row>
    <row r="61" spans="1:14" s="22" customFormat="1">
      <c r="A61" s="22">
        <v>4</v>
      </c>
      <c r="B61" s="22">
        <v>0.68181818181818177</v>
      </c>
      <c r="C61" s="22">
        <f t="shared" si="9"/>
        <v>0.27272727272727271</v>
      </c>
      <c r="D61" s="22">
        <f t="shared" si="10"/>
        <v>0.15556254778413303</v>
      </c>
      <c r="E61" s="22">
        <f t="shared" si="11"/>
        <v>0.11716472494313968</v>
      </c>
      <c r="M61" s="22" t="s">
        <v>16</v>
      </c>
      <c r="N61" s="22" t="s">
        <v>16</v>
      </c>
    </row>
    <row r="62" spans="1:14" s="22" customFormat="1">
      <c r="A62" s="22">
        <v>5</v>
      </c>
      <c r="B62" s="22">
        <v>0.77272727272727271</v>
      </c>
      <c r="C62" s="22">
        <f t="shared" si="9"/>
        <v>0.36363636363636365</v>
      </c>
      <c r="D62" s="22">
        <f t="shared" si="10"/>
        <v>0.4256078843149278</v>
      </c>
      <c r="E62" s="22">
        <f t="shared" si="11"/>
        <v>6.1971520678564151E-2</v>
      </c>
      <c r="G62" s="113" t="s">
        <v>10</v>
      </c>
      <c r="H62" s="113"/>
      <c r="I62" s="113"/>
      <c r="J62" s="8">
        <f>MAX(E58:E69)</f>
        <v>0.2168640814353624</v>
      </c>
      <c r="M62" s="22" t="s">
        <v>16</v>
      </c>
      <c r="N62" s="22" t="s">
        <v>16</v>
      </c>
    </row>
    <row r="63" spans="1:14" s="22" customFormat="1">
      <c r="A63" s="22">
        <v>6</v>
      </c>
      <c r="B63" s="22">
        <v>0.77272727272727271</v>
      </c>
      <c r="C63" s="22">
        <f t="shared" si="9"/>
        <v>0.45454545454545453</v>
      </c>
      <c r="D63" s="22">
        <f t="shared" si="10"/>
        <v>0.4256078843149278</v>
      </c>
      <c r="E63" s="22">
        <f t="shared" si="11"/>
        <v>2.8937570230526732E-2</v>
      </c>
      <c r="J63" s="22" t="s">
        <v>11</v>
      </c>
    </row>
    <row r="64" spans="1:14" s="22" customFormat="1">
      <c r="A64" s="22">
        <v>7</v>
      </c>
      <c r="B64" s="22">
        <v>0.86363636363636365</v>
      </c>
      <c r="C64" s="22">
        <f t="shared" si="9"/>
        <v>0.54545454545454541</v>
      </c>
      <c r="D64" s="22">
        <f t="shared" si="10"/>
        <v>0.73817502109367283</v>
      </c>
      <c r="E64" s="22">
        <f t="shared" si="11"/>
        <v>0.19272047563912742</v>
      </c>
      <c r="G64" s="113" t="s">
        <v>12</v>
      </c>
      <c r="H64" s="113"/>
      <c r="I64" s="113"/>
      <c r="J64" s="8">
        <v>0.39119999999999999</v>
      </c>
    </row>
    <row r="65" spans="1:11" s="22" customFormat="1">
      <c r="A65" s="22">
        <v>8</v>
      </c>
      <c r="B65" s="22">
        <v>0.90909090909090906</v>
      </c>
      <c r="C65" s="22">
        <f t="shared" si="9"/>
        <v>0.63636363636363635</v>
      </c>
      <c r="D65" s="22">
        <f t="shared" si="10"/>
        <v>0.85322771779899875</v>
      </c>
      <c r="E65" s="22">
        <f t="shared" si="11"/>
        <v>0.2168640814353624</v>
      </c>
      <c r="G65" s="22" t="s">
        <v>13</v>
      </c>
      <c r="J65" s="22" t="s">
        <v>14</v>
      </c>
    </row>
    <row r="66" spans="1:11" s="22" customFormat="1">
      <c r="A66" s="22">
        <v>9</v>
      </c>
      <c r="B66" s="22">
        <v>0.90909090909090906</v>
      </c>
      <c r="C66" s="22">
        <f t="shared" si="9"/>
        <v>0.72727272727272729</v>
      </c>
      <c r="D66" s="22">
        <f t="shared" si="10"/>
        <v>0.85322771779899875</v>
      </c>
      <c r="E66" s="22">
        <f t="shared" si="11"/>
        <v>0.12595499052627146</v>
      </c>
      <c r="G66" s="114" t="s">
        <v>15</v>
      </c>
      <c r="H66" s="114"/>
      <c r="I66" s="114"/>
    </row>
    <row r="67" spans="1:11" s="22" customFormat="1">
      <c r="A67" s="22">
        <v>10</v>
      </c>
      <c r="B67" s="22">
        <v>0.90909090909090906</v>
      </c>
      <c r="C67" s="22">
        <f t="shared" si="9"/>
        <v>0.81818181818181823</v>
      </c>
      <c r="D67" s="22">
        <f t="shared" si="10"/>
        <v>0.85322771779899875</v>
      </c>
      <c r="E67" s="22">
        <f t="shared" si="11"/>
        <v>3.504589961718052E-2</v>
      </c>
    </row>
    <row r="68" spans="1:11" s="22" customFormat="1">
      <c r="A68" s="22">
        <v>11</v>
      </c>
      <c r="B68" s="22">
        <v>0.90909090909090906</v>
      </c>
      <c r="C68" s="22">
        <f t="shared" si="9"/>
        <v>0.90909090909090906</v>
      </c>
      <c r="D68" s="22">
        <f t="shared" si="10"/>
        <v>0.85322771779899875</v>
      </c>
      <c r="E68" s="22">
        <f t="shared" si="11"/>
        <v>5.5863191291910308E-2</v>
      </c>
    </row>
    <row r="69" spans="1:11" s="22" customFormat="1"/>
    <row r="70" spans="1:11" s="22" customFormat="1"/>
    <row r="71" spans="1:11" s="22" customFormat="1">
      <c r="A71" s="7" t="s">
        <v>4</v>
      </c>
      <c r="B71" s="7"/>
      <c r="C71" s="7"/>
      <c r="D71" s="53" t="s">
        <v>96</v>
      </c>
      <c r="E71" s="54"/>
      <c r="F71" s="54"/>
      <c r="G71" s="7"/>
      <c r="H71" s="7"/>
      <c r="I71" s="7"/>
      <c r="J71" s="7"/>
      <c r="K71" s="7"/>
    </row>
    <row r="72" spans="1:11" s="22" customFormat="1">
      <c r="A72" s="22" t="s">
        <v>5</v>
      </c>
      <c r="B72" s="22" t="s">
        <v>6</v>
      </c>
      <c r="C72" s="22" t="s">
        <v>7</v>
      </c>
      <c r="D72" s="22" t="s">
        <v>8</v>
      </c>
      <c r="E72" s="22" t="s">
        <v>9</v>
      </c>
    </row>
    <row r="73" spans="1:11" s="22" customFormat="1">
      <c r="A73" s="22">
        <v>1</v>
      </c>
      <c r="B73" s="22">
        <v>0.54545454545454541</v>
      </c>
      <c r="C73" s="22">
        <f>(A73-1)/$H$73</f>
        <v>0</v>
      </c>
      <c r="D73" s="22">
        <f>_xlfn.NORM.DIST(B73,$H$74,$H$75,1)</f>
        <v>1.8234915178013272E-2</v>
      </c>
      <c r="E73" s="22">
        <f>ABS(C73-D73)</f>
        <v>1.8234915178013272E-2</v>
      </c>
      <c r="G73" s="9" t="s">
        <v>17</v>
      </c>
      <c r="H73" s="10">
        <f>COUNT(B73:B87)</f>
        <v>8</v>
      </c>
    </row>
    <row r="74" spans="1:11" s="22" customFormat="1">
      <c r="A74" s="22">
        <v>2</v>
      </c>
      <c r="B74" s="22">
        <v>0.63636363636363635</v>
      </c>
      <c r="C74" s="22">
        <f t="shared" ref="C74:C80" si="12">(A74-1)/$H$73</f>
        <v>0.125</v>
      </c>
      <c r="D74" s="22">
        <f t="shared" ref="D74:D80" si="13">_xlfn.NORM.DIST(B74,$H$74,$H$75,1)</f>
        <v>0.33785292435154779</v>
      </c>
      <c r="E74" s="22">
        <f t="shared" ref="E74:E80" si="14">ABS(C74-D74)</f>
        <v>0.21285292435154779</v>
      </c>
      <c r="G74" s="11" t="s">
        <v>18</v>
      </c>
      <c r="H74" s="28">
        <f>AVERAGE(B73:B87)</f>
        <v>0.65909090909090906</v>
      </c>
    </row>
    <row r="75" spans="1:11" s="22" customFormat="1">
      <c r="A75" s="22">
        <v>3</v>
      </c>
      <c r="B75" s="22">
        <v>0.63636363636363635</v>
      </c>
      <c r="C75" s="22">
        <f t="shared" si="12"/>
        <v>0.25</v>
      </c>
      <c r="D75" s="22">
        <f t="shared" si="13"/>
        <v>0.33785292435154779</v>
      </c>
      <c r="E75" s="22">
        <f t="shared" si="14"/>
        <v>8.785292435154779E-2</v>
      </c>
      <c r="G75" s="12" t="s">
        <v>19</v>
      </c>
      <c r="H75" s="30">
        <f>_xlfn.STDEV.S(B73:B87)</f>
        <v>5.432857315156335E-2</v>
      </c>
    </row>
    <row r="76" spans="1:11" s="22" customFormat="1">
      <c r="A76" s="22">
        <v>4</v>
      </c>
      <c r="B76" s="22">
        <v>0.68181818181818177</v>
      </c>
      <c r="C76" s="22">
        <f t="shared" si="12"/>
        <v>0.375</v>
      </c>
      <c r="D76" s="22">
        <f t="shared" si="13"/>
        <v>0.66214707564845221</v>
      </c>
      <c r="E76" s="22">
        <f t="shared" si="14"/>
        <v>0.28714707564845221</v>
      </c>
    </row>
    <row r="77" spans="1:11" s="22" customFormat="1">
      <c r="A77" s="22">
        <v>5</v>
      </c>
      <c r="B77" s="22">
        <v>0.68181818181818177</v>
      </c>
      <c r="C77" s="22">
        <f t="shared" si="12"/>
        <v>0.5</v>
      </c>
      <c r="D77" s="22">
        <f t="shared" si="13"/>
        <v>0.66214707564845221</v>
      </c>
      <c r="E77" s="22">
        <f t="shared" si="14"/>
        <v>0.16214707564845221</v>
      </c>
      <c r="G77" s="113" t="s">
        <v>10</v>
      </c>
      <c r="H77" s="113"/>
      <c r="I77" s="113"/>
      <c r="J77" s="8">
        <f>MAX(E73:E84)</f>
        <v>0.28714707564845221</v>
      </c>
    </row>
    <row r="78" spans="1:11" s="22" customFormat="1">
      <c r="A78" s="22">
        <v>6</v>
      </c>
      <c r="B78" s="22">
        <v>0.68181818181818177</v>
      </c>
      <c r="C78" s="22">
        <f t="shared" si="12"/>
        <v>0.625</v>
      </c>
      <c r="D78" s="22">
        <f t="shared" si="13"/>
        <v>0.66214707564845221</v>
      </c>
      <c r="E78" s="22">
        <f t="shared" si="14"/>
        <v>3.714707564845221E-2</v>
      </c>
      <c r="J78" s="22" t="s">
        <v>11</v>
      </c>
    </row>
    <row r="79" spans="1:11" s="22" customFormat="1">
      <c r="A79" s="22">
        <v>7</v>
      </c>
      <c r="B79" s="22">
        <v>0.68181818181818177</v>
      </c>
      <c r="C79" s="22">
        <f t="shared" si="12"/>
        <v>0.75</v>
      </c>
      <c r="D79" s="22">
        <f t="shared" si="13"/>
        <v>0.66214707564845221</v>
      </c>
      <c r="E79" s="22">
        <f t="shared" si="14"/>
        <v>8.785292435154779E-2</v>
      </c>
      <c r="G79" s="113" t="s">
        <v>12</v>
      </c>
      <c r="H79" s="113"/>
      <c r="I79" s="113"/>
      <c r="J79" s="8">
        <v>0.45429999999999998</v>
      </c>
    </row>
    <row r="80" spans="1:11" s="22" customFormat="1">
      <c r="A80" s="22">
        <v>8</v>
      </c>
      <c r="B80" s="22">
        <v>0.72727272727272729</v>
      </c>
      <c r="C80" s="22">
        <f t="shared" si="12"/>
        <v>0.875</v>
      </c>
      <c r="D80" s="22">
        <f t="shared" si="13"/>
        <v>0.895258812141835</v>
      </c>
      <c r="E80" s="22">
        <f t="shared" si="14"/>
        <v>2.0258812141835003E-2</v>
      </c>
      <c r="G80" s="22" t="s">
        <v>13</v>
      </c>
      <c r="J80" s="22" t="s">
        <v>14</v>
      </c>
    </row>
    <row r="81" spans="1:16" s="22" customFormat="1">
      <c r="G81" s="114" t="s">
        <v>15</v>
      </c>
      <c r="H81" s="114"/>
      <c r="I81" s="114"/>
    </row>
    <row r="82" spans="1:16" s="22" customFormat="1">
      <c r="B82" s="24"/>
    </row>
    <row r="83" spans="1:16" s="22" customFormat="1"/>
    <row r="84" spans="1:16" s="22" customFormat="1"/>
    <row r="85" spans="1:16" s="22" customFormat="1"/>
    <row r="86" spans="1:16" s="22" customFormat="1"/>
    <row r="87" spans="1:16" s="22" customFormat="1">
      <c r="A87" s="7" t="s">
        <v>4</v>
      </c>
      <c r="B87" s="7"/>
      <c r="C87" s="7"/>
      <c r="D87" s="53" t="s">
        <v>97</v>
      </c>
      <c r="E87" s="54"/>
      <c r="F87" s="54"/>
      <c r="G87" s="7"/>
      <c r="H87" s="7"/>
      <c r="I87" s="7"/>
      <c r="J87" s="7"/>
      <c r="K87" s="7"/>
    </row>
    <row r="88" spans="1:16" s="22" customFormat="1">
      <c r="A88" s="22" t="s">
        <v>5</v>
      </c>
      <c r="B88" s="22" t="s">
        <v>6</v>
      </c>
      <c r="C88" s="22" t="s">
        <v>7</v>
      </c>
      <c r="D88" s="22" t="s">
        <v>8</v>
      </c>
      <c r="E88" s="22" t="s">
        <v>9</v>
      </c>
    </row>
    <row r="89" spans="1:16" s="22" customFormat="1">
      <c r="A89" s="22">
        <v>1</v>
      </c>
      <c r="B89" s="22">
        <v>0.63636363636363635</v>
      </c>
      <c r="C89" s="22">
        <f>(A89-1)/$H$89</f>
        <v>0</v>
      </c>
      <c r="D89" s="22">
        <f>_xlfn.NORM.DIST(B89,$H$90,$H$91,1)</f>
        <v>0.12263905840338624</v>
      </c>
      <c r="E89" s="22">
        <f>ABS(C89-D89)</f>
        <v>0.12263905840338624</v>
      </c>
      <c r="G89" s="9" t="s">
        <v>17</v>
      </c>
      <c r="H89" s="10">
        <f>COUNT(B89:B103)</f>
        <v>4</v>
      </c>
    </row>
    <row r="90" spans="1:16" s="22" customFormat="1">
      <c r="A90" s="22">
        <v>2</v>
      </c>
      <c r="B90" s="22">
        <v>0.68181818181818177</v>
      </c>
      <c r="C90" s="22">
        <f t="shared" ref="C90:C92" si="15">(A90-1)/$H$89</f>
        <v>0.25</v>
      </c>
      <c r="D90" s="22">
        <f t="shared" ref="D90:D92" si="16">_xlfn.NORM.DIST(B90,$H$90,$H$91,1)</f>
        <v>0.34926767915166879</v>
      </c>
      <c r="E90" s="22">
        <f t="shared" ref="E90:E92" si="17">ABS(C90-D90)</f>
        <v>9.9267679151668786E-2</v>
      </c>
      <c r="G90" s="11" t="s">
        <v>18</v>
      </c>
      <c r="H90" s="28">
        <f>AVERAGE(B89:B92)</f>
        <v>0.70454545454545459</v>
      </c>
      <c r="O90" s="22" t="s">
        <v>16</v>
      </c>
      <c r="P90" s="22" t="s">
        <v>16</v>
      </c>
    </row>
    <row r="91" spans="1:16" s="22" customFormat="1">
      <c r="A91" s="22">
        <v>3</v>
      </c>
      <c r="B91" s="22">
        <v>0.72727272727272729</v>
      </c>
      <c r="C91" s="22">
        <f t="shared" si="15"/>
        <v>0.5</v>
      </c>
      <c r="D91" s="22">
        <f t="shared" si="16"/>
        <v>0.65073232084833055</v>
      </c>
      <c r="E91" s="22">
        <f t="shared" si="17"/>
        <v>0.15073232084833055</v>
      </c>
      <c r="G91" s="12" t="s">
        <v>19</v>
      </c>
      <c r="H91" s="30">
        <f>_xlfn.STDEV.S(B89:B92)</f>
        <v>5.868156585162753E-2</v>
      </c>
      <c r="O91" s="22" t="s">
        <v>16</v>
      </c>
      <c r="P91" s="22" t="s">
        <v>16</v>
      </c>
    </row>
    <row r="92" spans="1:16" s="22" customFormat="1">
      <c r="A92" s="22">
        <v>4</v>
      </c>
      <c r="B92" s="22">
        <v>0.77272727272727271</v>
      </c>
      <c r="C92" s="22">
        <f t="shared" si="15"/>
        <v>0.75</v>
      </c>
      <c r="D92" s="22">
        <f t="shared" si="16"/>
        <v>0.87736094159661338</v>
      </c>
      <c r="E92" s="22">
        <f t="shared" si="17"/>
        <v>0.12736094159661338</v>
      </c>
      <c r="O92" s="22" t="s">
        <v>16</v>
      </c>
      <c r="P92" s="22" t="s">
        <v>16</v>
      </c>
    </row>
    <row r="93" spans="1:16" s="22" customFormat="1">
      <c r="G93" s="113" t="s">
        <v>10</v>
      </c>
      <c r="H93" s="113"/>
      <c r="I93" s="113"/>
      <c r="J93" s="8">
        <f>MAX(E89:E100)</f>
        <v>0.15073232084833055</v>
      </c>
      <c r="O93" s="22" t="s">
        <v>16</v>
      </c>
      <c r="P93" s="22" t="s">
        <v>16</v>
      </c>
    </row>
    <row r="94" spans="1:16" s="22" customFormat="1">
      <c r="J94" s="22" t="s">
        <v>11</v>
      </c>
      <c r="O94" s="22" t="s">
        <v>16</v>
      </c>
      <c r="P94" s="22" t="s">
        <v>16</v>
      </c>
    </row>
    <row r="95" spans="1:16" s="22" customFormat="1">
      <c r="G95" s="113" t="s">
        <v>12</v>
      </c>
      <c r="H95" s="113"/>
      <c r="I95" s="113"/>
      <c r="J95" s="8">
        <v>0.62390000000000001</v>
      </c>
      <c r="O95" s="22" t="s">
        <v>16</v>
      </c>
      <c r="P95" s="22" t="s">
        <v>16</v>
      </c>
    </row>
    <row r="96" spans="1:16" s="22" customFormat="1">
      <c r="G96" s="22" t="s">
        <v>13</v>
      </c>
      <c r="J96" s="22" t="s">
        <v>14</v>
      </c>
      <c r="O96" s="22" t="s">
        <v>16</v>
      </c>
      <c r="P96" s="22" t="s">
        <v>16</v>
      </c>
    </row>
    <row r="97" spans="1:16" s="22" customFormat="1">
      <c r="G97" s="114" t="s">
        <v>15</v>
      </c>
      <c r="H97" s="114"/>
      <c r="I97" s="114"/>
      <c r="O97" s="22" t="s">
        <v>16</v>
      </c>
      <c r="P97" s="22" t="s">
        <v>16</v>
      </c>
    </row>
    <row r="98" spans="1:16" s="22" customFormat="1">
      <c r="O98" s="22" t="s">
        <v>16</v>
      </c>
      <c r="P98" s="22" t="s">
        <v>16</v>
      </c>
    </row>
    <row r="99" spans="1:16" s="22" customFormat="1">
      <c r="O99" s="22" t="s">
        <v>16</v>
      </c>
      <c r="P99" s="22" t="s">
        <v>16</v>
      </c>
    </row>
    <row r="100" spans="1:16" s="22" customFormat="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O100" s="22" t="s">
        <v>16</v>
      </c>
      <c r="P100" s="22" t="s">
        <v>16</v>
      </c>
    </row>
    <row r="101" spans="1:16" s="22" customFormat="1">
      <c r="A101" s="18"/>
      <c r="B101" s="18"/>
      <c r="C101" s="18"/>
      <c r="D101" s="18"/>
      <c r="E101" s="18"/>
      <c r="F101" s="18"/>
      <c r="G101" s="47"/>
      <c r="H101" s="47"/>
      <c r="I101" s="47"/>
      <c r="J101" s="18"/>
      <c r="K101" s="18"/>
      <c r="O101" s="22" t="s">
        <v>16</v>
      </c>
      <c r="P101" s="22" t="s">
        <v>16</v>
      </c>
    </row>
    <row r="102" spans="1:16" s="22" customFormat="1">
      <c r="D102" s="24"/>
    </row>
    <row r="103" spans="1:16" s="22" customFormat="1">
      <c r="D103" s="24"/>
    </row>
    <row r="104" spans="1:16" s="22" customFormat="1">
      <c r="A104" s="7" t="s">
        <v>4</v>
      </c>
      <c r="B104" s="7"/>
      <c r="C104" s="7"/>
      <c r="D104" s="101" t="s">
        <v>135</v>
      </c>
      <c r="E104" s="8"/>
      <c r="F104" s="8"/>
      <c r="G104" s="76" t="s">
        <v>193</v>
      </c>
      <c r="H104" s="76"/>
      <c r="I104" s="7"/>
      <c r="J104" s="7"/>
      <c r="K104" s="7"/>
    </row>
    <row r="105" spans="1:16" s="22" customFormat="1">
      <c r="A105" s="22" t="s">
        <v>5</v>
      </c>
      <c r="B105" s="22" t="s">
        <v>6</v>
      </c>
      <c r="C105" s="22" t="s">
        <v>7</v>
      </c>
      <c r="D105" s="22" t="s">
        <v>8</v>
      </c>
      <c r="E105" s="22" t="s">
        <v>9</v>
      </c>
    </row>
    <row r="106" spans="1:16" s="22" customFormat="1">
      <c r="A106" s="22">
        <v>1</v>
      </c>
      <c r="B106" s="22">
        <v>0.65</v>
      </c>
      <c r="C106" s="22">
        <f>(A106-1)/$H$106</f>
        <v>0</v>
      </c>
      <c r="D106" s="22">
        <f>_xlfn.NORM.DIST(B106,$H$107,$H$108,1)</f>
        <v>5.210543124883122E-2</v>
      </c>
      <c r="E106" s="22">
        <f>ABS(C106-D106)</f>
        <v>5.210543124883122E-2</v>
      </c>
      <c r="G106" s="9" t="s">
        <v>17</v>
      </c>
      <c r="H106" s="10">
        <f>COUNT(B106:B120)</f>
        <v>15</v>
      </c>
    </row>
    <row r="107" spans="1:16" s="22" customFormat="1">
      <c r="A107" s="22">
        <v>2</v>
      </c>
      <c r="B107" s="22">
        <v>0.65</v>
      </c>
      <c r="C107" s="22">
        <f t="shared" ref="C107:C120" si="18">(A107-1)/$H$106</f>
        <v>6.6666666666666666E-2</v>
      </c>
      <c r="D107" s="22">
        <f t="shared" ref="D107:D120" si="19">_xlfn.NORM.DIST(B107,$H$107,$H$108,1)</f>
        <v>5.210543124883122E-2</v>
      </c>
      <c r="E107" s="22">
        <f t="shared" ref="E107:E120" si="20">ABS(C107-D107)</f>
        <v>1.4561235417835446E-2</v>
      </c>
      <c r="G107" s="11" t="s">
        <v>18</v>
      </c>
      <c r="H107" s="28">
        <f>AVERAGE(B106:B120)</f>
        <v>0.82333333333333347</v>
      </c>
    </row>
    <row r="108" spans="1:16" s="22" customFormat="1">
      <c r="A108" s="22">
        <v>3</v>
      </c>
      <c r="B108" s="22">
        <v>0.7</v>
      </c>
      <c r="C108" s="22">
        <f t="shared" si="18"/>
        <v>0.13333333333333333</v>
      </c>
      <c r="D108" s="22">
        <f t="shared" si="19"/>
        <v>0.12382243337894404</v>
      </c>
      <c r="E108" s="22">
        <f t="shared" si="20"/>
        <v>9.510899954389293E-3</v>
      </c>
      <c r="G108" s="12" t="s">
        <v>19</v>
      </c>
      <c r="H108" s="30">
        <f>_xlfn.STDEV.S(B106:B120)</f>
        <v>0.10668154658117933</v>
      </c>
    </row>
    <row r="109" spans="1:16" s="22" customFormat="1">
      <c r="A109" s="22">
        <v>4</v>
      </c>
      <c r="B109" s="22">
        <v>0.7</v>
      </c>
      <c r="C109" s="22">
        <f t="shared" si="18"/>
        <v>0.2</v>
      </c>
      <c r="D109" s="22">
        <f t="shared" si="19"/>
        <v>0.12382243337894404</v>
      </c>
      <c r="E109" s="22">
        <f t="shared" si="20"/>
        <v>7.6177566621055973E-2</v>
      </c>
    </row>
    <row r="110" spans="1:16" s="22" customFormat="1">
      <c r="A110" s="22">
        <v>5</v>
      </c>
      <c r="B110" s="22">
        <v>0.8</v>
      </c>
      <c r="C110" s="22">
        <f t="shared" si="18"/>
        <v>0.26666666666666666</v>
      </c>
      <c r="D110" s="22">
        <f t="shared" si="19"/>
        <v>0.41343428332998988</v>
      </c>
      <c r="E110" s="22">
        <f t="shared" si="20"/>
        <v>0.14676761666332322</v>
      </c>
      <c r="G110" s="113" t="s">
        <v>10</v>
      </c>
      <c r="H110" s="113"/>
      <c r="I110" s="113"/>
      <c r="J110" s="8">
        <f>MAX(E106:E120)</f>
        <v>0.23048829039996732</v>
      </c>
    </row>
    <row r="111" spans="1:16" s="22" customFormat="1">
      <c r="A111" s="22">
        <v>6</v>
      </c>
      <c r="B111" s="22">
        <v>0.8</v>
      </c>
      <c r="C111" s="22">
        <f t="shared" si="18"/>
        <v>0.33333333333333331</v>
      </c>
      <c r="D111" s="22">
        <f t="shared" si="19"/>
        <v>0.41343428332998988</v>
      </c>
      <c r="E111" s="22">
        <f t="shared" si="20"/>
        <v>8.0100949996656567E-2</v>
      </c>
      <c r="J111" s="22" t="s">
        <v>11</v>
      </c>
    </row>
    <row r="112" spans="1:16" s="22" customFormat="1">
      <c r="A112" s="22">
        <v>7</v>
      </c>
      <c r="B112" s="22">
        <v>0.8</v>
      </c>
      <c r="C112" s="22">
        <f t="shared" si="18"/>
        <v>0.4</v>
      </c>
      <c r="D112" s="22">
        <f t="shared" si="19"/>
        <v>0.41343428332998988</v>
      </c>
      <c r="E112" s="22">
        <f t="shared" si="20"/>
        <v>1.343428332998986E-2</v>
      </c>
      <c r="G112" s="113" t="s">
        <v>12</v>
      </c>
      <c r="H112" s="113"/>
      <c r="I112" s="113"/>
      <c r="J112" s="8">
        <v>0.33760000000000001</v>
      </c>
    </row>
    <row r="113" spans="1:11" s="22" customFormat="1">
      <c r="A113" s="22">
        <v>8</v>
      </c>
      <c r="B113" s="22">
        <v>0.85</v>
      </c>
      <c r="C113" s="22">
        <f t="shared" si="18"/>
        <v>0.46666666666666667</v>
      </c>
      <c r="D113" s="22">
        <f t="shared" si="19"/>
        <v>0.59869284253193666</v>
      </c>
      <c r="E113" s="22">
        <f t="shared" si="20"/>
        <v>0.13202617586526999</v>
      </c>
      <c r="G113" s="22" t="s">
        <v>13</v>
      </c>
      <c r="J113" s="22" t="s">
        <v>14</v>
      </c>
    </row>
    <row r="114" spans="1:11" s="22" customFormat="1">
      <c r="A114" s="22">
        <v>9</v>
      </c>
      <c r="B114" s="22">
        <v>0.9</v>
      </c>
      <c r="C114" s="22">
        <f t="shared" si="18"/>
        <v>0.53333333333333333</v>
      </c>
      <c r="D114" s="22">
        <f t="shared" si="19"/>
        <v>0.76382162373330065</v>
      </c>
      <c r="E114" s="22">
        <f t="shared" si="20"/>
        <v>0.23048829039996732</v>
      </c>
      <c r="G114" s="114" t="s">
        <v>15</v>
      </c>
      <c r="H114" s="114"/>
      <c r="I114" s="114"/>
    </row>
    <row r="115" spans="1:11" s="22" customFormat="1">
      <c r="A115" s="22">
        <v>10</v>
      </c>
      <c r="B115" s="24">
        <v>0.9</v>
      </c>
      <c r="C115" s="22">
        <f t="shared" si="18"/>
        <v>0.6</v>
      </c>
      <c r="D115" s="22">
        <f t="shared" si="19"/>
        <v>0.76382162373330065</v>
      </c>
      <c r="E115" s="22">
        <f t="shared" si="20"/>
        <v>0.16382162373330067</v>
      </c>
    </row>
    <row r="116" spans="1:11" s="22" customFormat="1">
      <c r="A116" s="22">
        <v>11</v>
      </c>
      <c r="B116" s="22">
        <v>0.9</v>
      </c>
      <c r="C116" s="22">
        <f t="shared" si="18"/>
        <v>0.66666666666666663</v>
      </c>
      <c r="D116" s="22">
        <f t="shared" si="19"/>
        <v>0.76382162373330065</v>
      </c>
      <c r="E116" s="22">
        <f t="shared" si="20"/>
        <v>9.7154957066634018E-2</v>
      </c>
    </row>
    <row r="117" spans="1:11" s="22" customFormat="1">
      <c r="A117" s="22">
        <v>12</v>
      </c>
      <c r="B117" s="22">
        <v>0.9</v>
      </c>
      <c r="C117" s="22">
        <f t="shared" si="18"/>
        <v>0.73333333333333328</v>
      </c>
      <c r="D117" s="22">
        <f t="shared" si="19"/>
        <v>0.76382162373330065</v>
      </c>
      <c r="E117" s="22">
        <f t="shared" si="20"/>
        <v>3.0488290399967366E-2</v>
      </c>
    </row>
    <row r="118" spans="1:11" s="22" customFormat="1">
      <c r="A118" s="22">
        <v>13</v>
      </c>
      <c r="B118" s="22">
        <v>0.9</v>
      </c>
      <c r="C118" s="22">
        <f t="shared" si="18"/>
        <v>0.8</v>
      </c>
      <c r="D118" s="22">
        <f t="shared" si="19"/>
        <v>0.76382162373330065</v>
      </c>
      <c r="E118" s="22">
        <f t="shared" si="20"/>
        <v>3.6178376266699397E-2</v>
      </c>
    </row>
    <row r="119" spans="1:11" s="22" customFormat="1">
      <c r="A119" s="22">
        <v>14</v>
      </c>
      <c r="B119" s="22">
        <v>0.9</v>
      </c>
      <c r="C119" s="22">
        <f t="shared" si="18"/>
        <v>0.8666666666666667</v>
      </c>
      <c r="D119" s="22">
        <f t="shared" si="19"/>
        <v>0.76382162373330065</v>
      </c>
      <c r="E119" s="22">
        <f t="shared" si="20"/>
        <v>0.10284504293336605</v>
      </c>
    </row>
    <row r="120" spans="1:11" s="22" customFormat="1">
      <c r="A120" s="22">
        <v>15</v>
      </c>
      <c r="B120" s="22">
        <v>1</v>
      </c>
      <c r="C120" s="22">
        <f t="shared" si="18"/>
        <v>0.93333333333333335</v>
      </c>
      <c r="D120" s="22">
        <f t="shared" si="19"/>
        <v>0.95114101306812848</v>
      </c>
      <c r="E120" s="22">
        <f t="shared" si="20"/>
        <v>1.7807679734795134E-2</v>
      </c>
    </row>
    <row r="121" spans="1:11" s="22" customFormat="1"/>
    <row r="122" spans="1:11" s="22" customFormat="1"/>
    <row r="123" spans="1:11" s="22" customFormat="1">
      <c r="A123" s="7" t="s">
        <v>4</v>
      </c>
      <c r="B123" s="7"/>
      <c r="C123" s="7"/>
      <c r="D123" s="101" t="s">
        <v>136</v>
      </c>
      <c r="E123" s="8"/>
      <c r="F123" s="8"/>
      <c r="G123" s="76" t="s">
        <v>193</v>
      </c>
      <c r="H123" s="76"/>
      <c r="I123" s="7"/>
      <c r="J123" s="7"/>
      <c r="K123" s="7"/>
    </row>
    <row r="124" spans="1:11" s="22" customFormat="1">
      <c r="A124" s="22" t="s">
        <v>5</v>
      </c>
      <c r="B124" s="22" t="s">
        <v>6</v>
      </c>
      <c r="C124" s="22" t="s">
        <v>7</v>
      </c>
      <c r="D124" s="22" t="s">
        <v>8</v>
      </c>
      <c r="E124" s="22" t="s">
        <v>9</v>
      </c>
    </row>
    <row r="125" spans="1:11" s="22" customFormat="1">
      <c r="A125" s="22">
        <v>1</v>
      </c>
      <c r="B125" s="22">
        <v>0.75</v>
      </c>
      <c r="C125" s="22">
        <f>(A125-1)/$H$125</f>
        <v>0</v>
      </c>
      <c r="D125" s="22">
        <f>_xlfn.NORM.DIST(B125,$H$126,$H$127,1)</f>
        <v>9.5082368361502825E-3</v>
      </c>
      <c r="E125" s="22">
        <f>ABS(C125-D125)</f>
        <v>9.5082368361502825E-3</v>
      </c>
      <c r="G125" s="9" t="s">
        <v>17</v>
      </c>
      <c r="H125" s="10">
        <f>COUNT(B125:B139)</f>
        <v>12</v>
      </c>
    </row>
    <row r="126" spans="1:11" s="22" customFormat="1">
      <c r="A126" s="22">
        <v>2</v>
      </c>
      <c r="B126" s="22">
        <v>0.83333333333333337</v>
      </c>
      <c r="C126" s="22">
        <f t="shared" ref="C126:C136" si="21">(A126-1)/$H$125</f>
        <v>8.3333333333333329E-2</v>
      </c>
      <c r="D126" s="22">
        <f t="shared" ref="D126:D136" si="22">_xlfn.NORM.DIST(B126,$H$126,$H$127,1)</f>
        <v>0.12047733435078524</v>
      </c>
      <c r="E126" s="22">
        <f t="shared" ref="E126:E136" si="23">ABS(C126-D126)</f>
        <v>3.7144001017451911E-2</v>
      </c>
      <c r="G126" s="11" t="s">
        <v>18</v>
      </c>
      <c r="H126" s="28">
        <f>AVERAGE(B125:B139)</f>
        <v>0.91666666666666663</v>
      </c>
    </row>
    <row r="127" spans="1:11" s="22" customFormat="1">
      <c r="A127" s="22">
        <v>3</v>
      </c>
      <c r="B127" s="22">
        <v>0.91666666666666663</v>
      </c>
      <c r="C127" s="22">
        <f t="shared" si="21"/>
        <v>0.16666666666666666</v>
      </c>
      <c r="D127" s="22">
        <f t="shared" si="22"/>
        <v>0.5</v>
      </c>
      <c r="E127" s="22">
        <f t="shared" si="23"/>
        <v>0.33333333333333337</v>
      </c>
      <c r="G127" s="12" t="s">
        <v>19</v>
      </c>
      <c r="H127" s="30">
        <f>_xlfn.STDEV.S(B125:B139)</f>
        <v>7.1066905451870138E-2</v>
      </c>
    </row>
    <row r="128" spans="1:11" s="22" customFormat="1">
      <c r="A128" s="22">
        <v>4</v>
      </c>
      <c r="B128" s="22">
        <v>0.91666666666666663</v>
      </c>
      <c r="C128" s="22">
        <f t="shared" si="21"/>
        <v>0.25</v>
      </c>
      <c r="D128" s="22">
        <f t="shared" si="22"/>
        <v>0.5</v>
      </c>
      <c r="E128" s="22">
        <f t="shared" si="23"/>
        <v>0.25</v>
      </c>
    </row>
    <row r="129" spans="1:11" s="22" customFormat="1">
      <c r="A129" s="22">
        <v>5</v>
      </c>
      <c r="B129" s="22">
        <v>0.91666666666666663</v>
      </c>
      <c r="C129" s="22">
        <f t="shared" si="21"/>
        <v>0.33333333333333331</v>
      </c>
      <c r="D129" s="22">
        <f t="shared" si="22"/>
        <v>0.5</v>
      </c>
      <c r="E129" s="22">
        <f t="shared" si="23"/>
        <v>0.16666666666666669</v>
      </c>
      <c r="G129" s="113" t="s">
        <v>10</v>
      </c>
      <c r="H129" s="113"/>
      <c r="I129" s="113"/>
      <c r="J129" s="8">
        <f>MAX(E125:E136)</f>
        <v>0.33333333333333337</v>
      </c>
    </row>
    <row r="130" spans="1:11" s="22" customFormat="1">
      <c r="A130" s="22">
        <v>6</v>
      </c>
      <c r="B130" s="22">
        <v>0.91666666666666663</v>
      </c>
      <c r="C130" s="22">
        <f t="shared" si="21"/>
        <v>0.41666666666666669</v>
      </c>
      <c r="D130" s="22">
        <f t="shared" si="22"/>
        <v>0.5</v>
      </c>
      <c r="E130" s="22">
        <f t="shared" si="23"/>
        <v>8.3333333333333315E-2</v>
      </c>
      <c r="J130" s="22" t="s">
        <v>11</v>
      </c>
    </row>
    <row r="131" spans="1:11" s="22" customFormat="1">
      <c r="A131" s="22">
        <v>7</v>
      </c>
      <c r="B131" s="22">
        <v>0.91666666666666663</v>
      </c>
      <c r="C131" s="22">
        <f t="shared" si="21"/>
        <v>0.5</v>
      </c>
      <c r="D131" s="22">
        <f t="shared" si="22"/>
        <v>0.5</v>
      </c>
      <c r="E131" s="22">
        <f t="shared" si="23"/>
        <v>0</v>
      </c>
      <c r="G131" s="113" t="s">
        <v>12</v>
      </c>
      <c r="H131" s="113"/>
      <c r="I131" s="113"/>
      <c r="J131" s="8">
        <v>0.37540000000000001</v>
      </c>
    </row>
    <row r="132" spans="1:11" s="22" customFormat="1">
      <c r="A132" s="22">
        <v>8</v>
      </c>
      <c r="B132" s="22">
        <v>0.91666666666666663</v>
      </c>
      <c r="C132" s="22">
        <f t="shared" si="21"/>
        <v>0.58333333333333337</v>
      </c>
      <c r="D132" s="22">
        <f t="shared" si="22"/>
        <v>0.5</v>
      </c>
      <c r="E132" s="22">
        <f t="shared" si="23"/>
        <v>8.333333333333337E-2</v>
      </c>
      <c r="G132" s="22" t="s">
        <v>13</v>
      </c>
      <c r="J132" s="22" t="s">
        <v>14</v>
      </c>
    </row>
    <row r="133" spans="1:11" s="22" customFormat="1">
      <c r="A133" s="22">
        <v>9</v>
      </c>
      <c r="B133" s="22">
        <v>0.91666666666666663</v>
      </c>
      <c r="C133" s="22">
        <f t="shared" si="21"/>
        <v>0.66666666666666663</v>
      </c>
      <c r="D133" s="22">
        <f t="shared" si="22"/>
        <v>0.5</v>
      </c>
      <c r="E133" s="22">
        <f t="shared" si="23"/>
        <v>0.16666666666666663</v>
      </c>
      <c r="G133" s="114" t="s">
        <v>15</v>
      </c>
      <c r="H133" s="114"/>
      <c r="I133" s="114"/>
    </row>
    <row r="134" spans="1:11" s="22" customFormat="1">
      <c r="A134" s="22">
        <v>10</v>
      </c>
      <c r="B134" s="22">
        <v>1</v>
      </c>
      <c r="C134" s="22">
        <f t="shared" si="21"/>
        <v>0.75</v>
      </c>
      <c r="D134" s="22">
        <f t="shared" si="22"/>
        <v>0.87952266564921511</v>
      </c>
      <c r="E134" s="22">
        <f t="shared" si="23"/>
        <v>0.12952266564921511</v>
      </c>
    </row>
    <row r="135" spans="1:11" s="22" customFormat="1">
      <c r="A135" s="22">
        <v>11</v>
      </c>
      <c r="B135" s="22">
        <v>1</v>
      </c>
      <c r="C135" s="22">
        <f t="shared" si="21"/>
        <v>0.83333333333333337</v>
      </c>
      <c r="D135" s="22">
        <f t="shared" si="22"/>
        <v>0.87952266564921511</v>
      </c>
      <c r="E135" s="22">
        <f t="shared" si="23"/>
        <v>4.6189332315881737E-2</v>
      </c>
    </row>
    <row r="136" spans="1:11" s="22" customFormat="1">
      <c r="A136" s="22">
        <v>12</v>
      </c>
      <c r="B136" s="22">
        <v>1</v>
      </c>
      <c r="C136" s="22">
        <f t="shared" si="21"/>
        <v>0.91666666666666663</v>
      </c>
      <c r="D136" s="22">
        <f t="shared" si="22"/>
        <v>0.87952266564921511</v>
      </c>
      <c r="E136" s="22">
        <f t="shared" si="23"/>
        <v>3.7144001017451522E-2</v>
      </c>
    </row>
    <row r="137" spans="1:11" s="22" customFormat="1"/>
    <row r="138" spans="1:11" s="22" customFormat="1"/>
    <row r="139" spans="1:11" s="22" customFormat="1">
      <c r="A139" s="7" t="s">
        <v>4</v>
      </c>
      <c r="B139" s="7"/>
      <c r="C139" s="7"/>
      <c r="D139" s="101" t="s">
        <v>93</v>
      </c>
      <c r="E139" s="8"/>
      <c r="F139" s="8"/>
      <c r="G139" s="76" t="s">
        <v>193</v>
      </c>
      <c r="H139" s="76"/>
      <c r="I139" s="7"/>
      <c r="J139" s="7"/>
      <c r="K139" s="7"/>
    </row>
    <row r="140" spans="1:11" s="22" customFormat="1">
      <c r="A140" s="22" t="s">
        <v>5</v>
      </c>
      <c r="B140" s="22" t="s">
        <v>6</v>
      </c>
      <c r="C140" s="22" t="s">
        <v>7</v>
      </c>
      <c r="D140" s="22" t="s">
        <v>8</v>
      </c>
      <c r="E140" s="22" t="s">
        <v>9</v>
      </c>
    </row>
    <row r="141" spans="1:11" s="22" customFormat="1">
      <c r="A141" s="22">
        <v>1</v>
      </c>
      <c r="B141" s="22">
        <v>0.8</v>
      </c>
      <c r="C141" s="22">
        <f>(A141-1)/$H$141</f>
        <v>0</v>
      </c>
      <c r="D141" s="22">
        <f>_xlfn.NORM.DIST(B141,$H$142,$H$143,1)</f>
        <v>9.5847301025944368E-2</v>
      </c>
      <c r="E141" s="22">
        <f>ABS(C141-D141)</f>
        <v>9.5847301025944368E-2</v>
      </c>
      <c r="G141" s="9" t="s">
        <v>17</v>
      </c>
      <c r="H141" s="10">
        <f>COUNT(B141:B155)</f>
        <v>4</v>
      </c>
    </row>
    <row r="142" spans="1:11" s="22" customFormat="1">
      <c r="A142" s="22">
        <v>2</v>
      </c>
      <c r="B142" s="22">
        <v>0.85</v>
      </c>
      <c r="C142" s="22">
        <f t="shared" ref="C142:C144" si="24">(A142-1)/$H$141</f>
        <v>0.25</v>
      </c>
      <c r="D142" s="22">
        <f t="shared" ref="D142:D144" si="25">_xlfn.NORM.DIST(B142,$H$142,$H$143,1)</f>
        <v>0.39700134009638127</v>
      </c>
      <c r="E142" s="22">
        <f t="shared" ref="E142:E144" si="26">ABS(C142-D142)</f>
        <v>0.14700134009638127</v>
      </c>
      <c r="G142" s="11" t="s">
        <v>18</v>
      </c>
      <c r="H142" s="28">
        <f>AVERAGE(B141:B144)</f>
        <v>0.86249999999999993</v>
      </c>
    </row>
    <row r="143" spans="1:11" s="22" customFormat="1">
      <c r="A143" s="22">
        <v>3</v>
      </c>
      <c r="B143" s="22">
        <v>0.9</v>
      </c>
      <c r="C143" s="22">
        <f t="shared" si="24"/>
        <v>0.5</v>
      </c>
      <c r="D143" s="22">
        <f t="shared" si="25"/>
        <v>0.78328903452196375</v>
      </c>
      <c r="E143" s="22">
        <f t="shared" si="26"/>
        <v>0.28328903452196375</v>
      </c>
      <c r="G143" s="12" t="s">
        <v>19</v>
      </c>
      <c r="H143" s="30">
        <f>_xlfn.STDEV.S(B141:B144)</f>
        <v>4.7871355387816901E-2</v>
      </c>
    </row>
    <row r="144" spans="1:11" s="22" customFormat="1">
      <c r="A144" s="22">
        <v>4</v>
      </c>
      <c r="B144" s="22">
        <v>0.9</v>
      </c>
      <c r="C144" s="22">
        <f t="shared" si="24"/>
        <v>0.75</v>
      </c>
      <c r="D144" s="22">
        <f t="shared" si="25"/>
        <v>0.78328903452196375</v>
      </c>
      <c r="E144" s="22">
        <f t="shared" si="26"/>
        <v>3.3289034521963745E-2</v>
      </c>
    </row>
    <row r="145" spans="1:11" s="22" customFormat="1">
      <c r="G145" s="113" t="s">
        <v>10</v>
      </c>
      <c r="H145" s="113"/>
      <c r="I145" s="113"/>
      <c r="J145" s="8">
        <f>MAX(E141:E152)</f>
        <v>0.28328903452196375</v>
      </c>
    </row>
    <row r="146" spans="1:11" s="22" customFormat="1">
      <c r="J146" s="22" t="s">
        <v>11</v>
      </c>
    </row>
    <row r="147" spans="1:11" s="22" customFormat="1">
      <c r="G147" s="113" t="s">
        <v>12</v>
      </c>
      <c r="H147" s="113"/>
      <c r="I147" s="113"/>
      <c r="J147" s="8">
        <v>0.62390000000000001</v>
      </c>
    </row>
    <row r="148" spans="1:11" s="22" customFormat="1">
      <c r="G148" s="22" t="s">
        <v>13</v>
      </c>
      <c r="J148" s="22" t="s">
        <v>14</v>
      </c>
    </row>
    <row r="149" spans="1:11" s="22" customFormat="1">
      <c r="G149" s="114" t="s">
        <v>15</v>
      </c>
      <c r="H149" s="114"/>
      <c r="I149" s="114"/>
    </row>
    <row r="150" spans="1:11" s="22" customFormat="1">
      <c r="B150" s="24"/>
    </row>
    <row r="151" spans="1:11" s="22" customFormat="1"/>
    <row r="152" spans="1:11" s="22" customFormat="1"/>
    <row r="153" spans="1:11" s="22" customFormat="1"/>
    <row r="154" spans="1:11" s="22" customFormat="1"/>
    <row r="155" spans="1:11" s="22" customFormat="1">
      <c r="A155" s="7" t="s">
        <v>4</v>
      </c>
      <c r="B155" s="7"/>
      <c r="C155" s="7"/>
      <c r="D155" s="101" t="s">
        <v>94</v>
      </c>
      <c r="E155" s="8"/>
      <c r="F155" s="8"/>
      <c r="G155" s="76" t="s">
        <v>193</v>
      </c>
      <c r="H155" s="76"/>
      <c r="I155" s="7"/>
      <c r="J155" s="7"/>
      <c r="K155" s="7"/>
    </row>
    <row r="156" spans="1:11" s="22" customFormat="1">
      <c r="A156" s="22" t="s">
        <v>5</v>
      </c>
      <c r="B156" s="22" t="s">
        <v>6</v>
      </c>
      <c r="C156" s="22" t="s">
        <v>7</v>
      </c>
      <c r="D156" s="22" t="s">
        <v>8</v>
      </c>
      <c r="E156" s="22" t="s">
        <v>9</v>
      </c>
    </row>
    <row r="157" spans="1:11" s="22" customFormat="1">
      <c r="A157" s="22">
        <v>1</v>
      </c>
      <c r="B157" s="22">
        <v>0.65</v>
      </c>
      <c r="C157" s="22">
        <f>(A157-1)/$H$157</f>
        <v>0</v>
      </c>
      <c r="D157" s="22">
        <f>_xlfn.NORM.DIST(B157,$H$158,$H$159,1)</f>
        <v>9.2529321578666432E-2</v>
      </c>
      <c r="E157" s="22">
        <f>ABS(C157-D157)</f>
        <v>9.2529321578666432E-2</v>
      </c>
      <c r="G157" s="9" t="s">
        <v>17</v>
      </c>
      <c r="H157" s="10">
        <f>COUNT(B157:B171)</f>
        <v>11</v>
      </c>
    </row>
    <row r="158" spans="1:11" s="22" customFormat="1">
      <c r="A158" s="22">
        <v>2</v>
      </c>
      <c r="B158" s="22">
        <v>0.65</v>
      </c>
      <c r="C158" s="22">
        <f t="shared" ref="C158:C167" si="27">(A158-1)/$H$157</f>
        <v>9.0909090909090912E-2</v>
      </c>
      <c r="D158" s="22">
        <f t="shared" ref="D158:D167" si="28">_xlfn.NORM.DIST(B158,$H$158,$H$159,1)</f>
        <v>9.2529321578666432E-2</v>
      </c>
      <c r="E158" s="22">
        <f t="shared" ref="E158:E167" si="29">ABS(C158-D158)</f>
        <v>1.6202306695755203E-3</v>
      </c>
      <c r="G158" s="11" t="s">
        <v>18</v>
      </c>
      <c r="H158" s="28">
        <f>AVERAGE(B157:B167)</f>
        <v>0.8090909090909093</v>
      </c>
    </row>
    <row r="159" spans="1:11" s="22" customFormat="1">
      <c r="A159" s="22">
        <v>3</v>
      </c>
      <c r="B159" s="22">
        <v>0.7</v>
      </c>
      <c r="C159" s="22">
        <f t="shared" si="27"/>
        <v>0.18181818181818182</v>
      </c>
      <c r="D159" s="22">
        <f t="shared" si="28"/>
        <v>0.18172677512239402</v>
      </c>
      <c r="E159" s="22">
        <f t="shared" si="29"/>
        <v>9.1406695787804582E-5</v>
      </c>
      <c r="G159" s="12" t="s">
        <v>19</v>
      </c>
      <c r="H159" s="30">
        <f>_xlfn.STDEV.S(B157:B167)</f>
        <v>0.12003787281142016</v>
      </c>
    </row>
    <row r="160" spans="1:11" s="22" customFormat="1">
      <c r="A160" s="22">
        <v>4</v>
      </c>
      <c r="B160" s="22">
        <v>0.7</v>
      </c>
      <c r="C160" s="22">
        <f t="shared" si="27"/>
        <v>0.27272727272727271</v>
      </c>
      <c r="D160" s="22">
        <f t="shared" si="28"/>
        <v>0.18172677512239402</v>
      </c>
      <c r="E160" s="22">
        <f t="shared" si="29"/>
        <v>9.1000497604878688E-2</v>
      </c>
    </row>
    <row r="161" spans="1:18" s="22" customFormat="1">
      <c r="A161" s="22">
        <v>5</v>
      </c>
      <c r="B161" s="22">
        <v>0.8</v>
      </c>
      <c r="C161" s="22">
        <f t="shared" si="27"/>
        <v>0.36363636363636365</v>
      </c>
      <c r="D161" s="22">
        <f t="shared" si="28"/>
        <v>0.46981549258896643</v>
      </c>
      <c r="E161" s="22">
        <f t="shared" si="29"/>
        <v>0.10617912895260279</v>
      </c>
      <c r="G161" s="113" t="s">
        <v>10</v>
      </c>
      <c r="H161" s="113"/>
      <c r="I161" s="113"/>
      <c r="J161" s="8">
        <f>MAX(E157:E168)</f>
        <v>0.23012138112131397</v>
      </c>
    </row>
    <row r="162" spans="1:18" s="22" customFormat="1">
      <c r="A162" s="22">
        <v>6</v>
      </c>
      <c r="B162" s="22">
        <v>0.8</v>
      </c>
      <c r="C162" s="22">
        <f t="shared" si="27"/>
        <v>0.45454545454545453</v>
      </c>
      <c r="D162" s="22">
        <f t="shared" si="28"/>
        <v>0.46981549258896643</v>
      </c>
      <c r="E162" s="22">
        <f t="shared" si="29"/>
        <v>1.5270038043511902E-2</v>
      </c>
      <c r="J162" s="22" t="s">
        <v>11</v>
      </c>
    </row>
    <row r="163" spans="1:18" s="22" customFormat="1">
      <c r="A163" s="22">
        <v>7</v>
      </c>
      <c r="B163" s="22">
        <v>0.9</v>
      </c>
      <c r="C163" s="22">
        <f t="shared" si="27"/>
        <v>0.54545454545454541</v>
      </c>
      <c r="D163" s="22">
        <f t="shared" si="28"/>
        <v>0.77557592657585939</v>
      </c>
      <c r="E163" s="22">
        <f t="shared" si="29"/>
        <v>0.23012138112131397</v>
      </c>
      <c r="G163" s="113" t="s">
        <v>12</v>
      </c>
      <c r="H163" s="113"/>
      <c r="I163" s="113"/>
      <c r="J163" s="8">
        <v>0.39119999999999999</v>
      </c>
    </row>
    <row r="164" spans="1:18" s="22" customFormat="1">
      <c r="A164" s="22">
        <v>8</v>
      </c>
      <c r="B164" s="22">
        <v>0.9</v>
      </c>
      <c r="C164" s="22">
        <f t="shared" si="27"/>
        <v>0.63636363636363635</v>
      </c>
      <c r="D164" s="22">
        <f t="shared" si="28"/>
        <v>0.77557592657585939</v>
      </c>
      <c r="E164" s="22">
        <f t="shared" si="29"/>
        <v>0.13921229021222303</v>
      </c>
      <c r="G164" s="22" t="s">
        <v>13</v>
      </c>
      <c r="J164" s="22" t="s">
        <v>14</v>
      </c>
    </row>
    <row r="165" spans="1:18" s="22" customFormat="1">
      <c r="A165" s="22">
        <v>9</v>
      </c>
      <c r="B165" s="22">
        <v>0.9</v>
      </c>
      <c r="C165" s="22">
        <f t="shared" si="27"/>
        <v>0.72727272727272729</v>
      </c>
      <c r="D165" s="22">
        <f t="shared" si="28"/>
        <v>0.77557592657585939</v>
      </c>
      <c r="E165" s="22">
        <f t="shared" si="29"/>
        <v>4.8303199303132094E-2</v>
      </c>
      <c r="G165" s="114" t="s">
        <v>15</v>
      </c>
      <c r="H165" s="114"/>
      <c r="I165" s="114"/>
    </row>
    <row r="166" spans="1:18" s="22" customFormat="1">
      <c r="A166" s="22">
        <v>10</v>
      </c>
      <c r="B166" s="22">
        <v>0.9</v>
      </c>
      <c r="C166" s="22">
        <f t="shared" si="27"/>
        <v>0.81818181818181823</v>
      </c>
      <c r="D166" s="22">
        <f t="shared" si="28"/>
        <v>0.77557592657585939</v>
      </c>
      <c r="E166" s="22">
        <f t="shared" si="29"/>
        <v>4.2605891605958846E-2</v>
      </c>
    </row>
    <row r="167" spans="1:18" s="22" customFormat="1">
      <c r="A167" s="22">
        <v>11</v>
      </c>
      <c r="B167" s="22">
        <v>1</v>
      </c>
      <c r="C167" s="22">
        <f t="shared" si="27"/>
        <v>0.90909090909090906</v>
      </c>
      <c r="D167" s="22">
        <f t="shared" si="28"/>
        <v>0.94412846988346333</v>
      </c>
      <c r="E167" s="22">
        <f t="shared" si="29"/>
        <v>3.5037560792554268E-2</v>
      </c>
    </row>
    <row r="168" spans="1:18" s="22" customFormat="1"/>
    <row r="169" spans="1:18" s="22" customFormat="1"/>
    <row r="170" spans="1:18" s="22" customFormat="1">
      <c r="A170" s="7" t="s">
        <v>4</v>
      </c>
      <c r="B170" s="7"/>
      <c r="C170" s="7"/>
      <c r="D170" s="53" t="s">
        <v>96</v>
      </c>
      <c r="E170" s="54"/>
      <c r="F170" s="54"/>
      <c r="G170" s="76" t="s">
        <v>193</v>
      </c>
      <c r="H170" s="76"/>
      <c r="I170" s="7"/>
      <c r="J170" s="7"/>
      <c r="K170" s="7"/>
    </row>
    <row r="171" spans="1:18" s="22" customFormat="1">
      <c r="A171" s="22" t="s">
        <v>5</v>
      </c>
      <c r="B171" s="22" t="s">
        <v>6</v>
      </c>
      <c r="C171" s="22" t="s">
        <v>7</v>
      </c>
      <c r="D171" s="22" t="s">
        <v>8</v>
      </c>
      <c r="E171" s="22" t="s">
        <v>9</v>
      </c>
    </row>
    <row r="172" spans="1:18" s="22" customFormat="1">
      <c r="A172" s="22">
        <v>1</v>
      </c>
      <c r="B172" s="22">
        <v>0.75</v>
      </c>
      <c r="C172" s="22">
        <f>(A172-1)/$H$172</f>
        <v>0</v>
      </c>
      <c r="D172" s="22">
        <f>_xlfn.NORM.DIST(B172,$H$173,$H$174,1)</f>
        <v>2.9247577516466474E-2</v>
      </c>
      <c r="E172" s="22">
        <f>ABS(C172-D172)</f>
        <v>2.9247577516466474E-2</v>
      </c>
      <c r="G172" s="9" t="s">
        <v>17</v>
      </c>
      <c r="H172" s="10">
        <f>COUNT(B172:B179)</f>
        <v>8</v>
      </c>
    </row>
    <row r="173" spans="1:18" s="22" customFormat="1">
      <c r="A173" s="22">
        <v>2</v>
      </c>
      <c r="B173" s="22">
        <v>0.83333333333333337</v>
      </c>
      <c r="C173" s="22">
        <f t="shared" ref="C173:C179" si="30">(A173-1)/$H$172</f>
        <v>0.125</v>
      </c>
      <c r="D173" s="22">
        <f t="shared" ref="D173:D179" si="31">_xlfn.NORM.DIST(B173,$H$173,$H$174,1)</f>
        <v>0.18864009599533926</v>
      </c>
      <c r="E173" s="22">
        <f t="shared" ref="E173:E179" si="32">ABS(C173-D173)</f>
        <v>6.3640095995339263E-2</v>
      </c>
      <c r="G173" s="11" t="s">
        <v>18</v>
      </c>
      <c r="H173" s="28">
        <f>AVERAGE(B172:B179)</f>
        <v>0.90625</v>
      </c>
    </row>
    <row r="174" spans="1:18" s="22" customFormat="1">
      <c r="A174" s="22">
        <v>3</v>
      </c>
      <c r="B174" s="22">
        <v>0.91666666666666663</v>
      </c>
      <c r="C174" s="22">
        <f t="shared" si="30"/>
        <v>0.25</v>
      </c>
      <c r="D174" s="22">
        <f t="shared" si="31"/>
        <v>0.55018598239219596</v>
      </c>
      <c r="E174" s="22">
        <f t="shared" si="32"/>
        <v>0.30018598239219596</v>
      </c>
      <c r="G174" s="12" t="s">
        <v>19</v>
      </c>
      <c r="H174" s="30">
        <f>_xlfn.STDEV.S(B172:B179)</f>
        <v>8.2585934080426235E-2</v>
      </c>
      <c r="N174" s="103"/>
      <c r="R174" s="103"/>
    </row>
    <row r="175" spans="1:18" s="22" customFormat="1">
      <c r="A175" s="22">
        <v>4</v>
      </c>
      <c r="B175" s="22">
        <v>0.91666666666666663</v>
      </c>
      <c r="C175" s="22">
        <f t="shared" si="30"/>
        <v>0.375</v>
      </c>
      <c r="D175" s="22">
        <f t="shared" si="31"/>
        <v>0.55018598239219596</v>
      </c>
      <c r="E175" s="22">
        <f t="shared" si="32"/>
        <v>0.17518598239219596</v>
      </c>
      <c r="R175" s="22" t="s">
        <v>16</v>
      </c>
    </row>
    <row r="176" spans="1:18" s="22" customFormat="1">
      <c r="A176" s="22">
        <v>5</v>
      </c>
      <c r="B176" s="22">
        <v>0.91666666666666663</v>
      </c>
      <c r="C176" s="22">
        <f t="shared" si="30"/>
        <v>0.5</v>
      </c>
      <c r="D176" s="22">
        <f t="shared" si="31"/>
        <v>0.55018598239219596</v>
      </c>
      <c r="E176" s="22">
        <f t="shared" si="32"/>
        <v>5.018598239219596E-2</v>
      </c>
      <c r="G176" s="113" t="s">
        <v>10</v>
      </c>
      <c r="H176" s="113"/>
      <c r="I176" s="113"/>
      <c r="J176" s="8">
        <f>MAX(E172:E183)</f>
        <v>0.30018598239219596</v>
      </c>
      <c r="R176" s="22" t="s">
        <v>16</v>
      </c>
    </row>
    <row r="177" spans="1:18" s="22" customFormat="1">
      <c r="A177" s="22">
        <v>6</v>
      </c>
      <c r="B177" s="22">
        <v>0.91666666666666663</v>
      </c>
      <c r="C177" s="22">
        <f t="shared" si="30"/>
        <v>0.625</v>
      </c>
      <c r="D177" s="22">
        <f t="shared" si="31"/>
        <v>0.55018598239219596</v>
      </c>
      <c r="E177" s="22">
        <f t="shared" si="32"/>
        <v>7.481401760780404E-2</v>
      </c>
      <c r="J177" s="22" t="s">
        <v>11</v>
      </c>
      <c r="R177" s="22" t="s">
        <v>16</v>
      </c>
    </row>
    <row r="178" spans="1:18" s="22" customFormat="1">
      <c r="A178" s="22">
        <v>7</v>
      </c>
      <c r="B178" s="22">
        <v>1</v>
      </c>
      <c r="C178" s="22">
        <f t="shared" si="30"/>
        <v>0.75</v>
      </c>
      <c r="D178" s="22">
        <f t="shared" si="31"/>
        <v>0.87185029819543869</v>
      </c>
      <c r="E178" s="22">
        <f t="shared" si="32"/>
        <v>0.12185029819543869</v>
      </c>
      <c r="G178" s="113" t="s">
        <v>12</v>
      </c>
      <c r="H178" s="113"/>
      <c r="I178" s="113"/>
      <c r="J178" s="8">
        <v>0.45429999999999998</v>
      </c>
    </row>
    <row r="179" spans="1:18" s="22" customFormat="1">
      <c r="A179" s="22">
        <v>8</v>
      </c>
      <c r="B179" s="22">
        <v>1</v>
      </c>
      <c r="C179" s="22">
        <f t="shared" si="30"/>
        <v>0.875</v>
      </c>
      <c r="D179" s="22">
        <f t="shared" si="31"/>
        <v>0.87185029819543869</v>
      </c>
      <c r="E179" s="22">
        <f t="shared" si="32"/>
        <v>3.1497018045613112E-3</v>
      </c>
      <c r="G179" s="22" t="s">
        <v>13</v>
      </c>
      <c r="J179" s="22" t="s">
        <v>14</v>
      </c>
    </row>
    <row r="180" spans="1:18" s="22" customFormat="1">
      <c r="G180" s="114" t="s">
        <v>15</v>
      </c>
      <c r="H180" s="114"/>
      <c r="I180" s="114"/>
      <c r="N180" s="22" t="s">
        <v>16</v>
      </c>
    </row>
    <row r="181" spans="1:18" s="22" customFormat="1">
      <c r="B181" s="24"/>
      <c r="N181" s="22" t="s">
        <v>16</v>
      </c>
    </row>
    <row r="182" spans="1:18" s="22" customFormat="1">
      <c r="N182" s="22" t="s">
        <v>16</v>
      </c>
    </row>
    <row r="183" spans="1:18" s="22" customFormat="1">
      <c r="N183" s="22" t="s">
        <v>16</v>
      </c>
    </row>
    <row r="184" spans="1:18" s="22" customFormat="1">
      <c r="N184" s="22" t="s">
        <v>16</v>
      </c>
    </row>
    <row r="185" spans="1:18" s="22" customFormat="1"/>
    <row r="186" spans="1:18" s="22" customFormat="1">
      <c r="A186" s="7" t="s">
        <v>4</v>
      </c>
      <c r="B186" s="7"/>
      <c r="C186" s="7"/>
      <c r="D186" s="53" t="s">
        <v>97</v>
      </c>
      <c r="E186" s="54"/>
      <c r="F186" s="54"/>
      <c r="G186" s="7"/>
      <c r="H186" s="7"/>
      <c r="I186" s="7"/>
      <c r="J186" s="7"/>
      <c r="K186" s="7"/>
    </row>
    <row r="187" spans="1:18" s="22" customFormat="1">
      <c r="A187" s="22" t="s">
        <v>5</v>
      </c>
      <c r="B187" s="22" t="s">
        <v>6</v>
      </c>
      <c r="C187" s="22" t="s">
        <v>7</v>
      </c>
      <c r="D187" s="22" t="s">
        <v>8</v>
      </c>
      <c r="E187" s="22" t="s">
        <v>9</v>
      </c>
    </row>
    <row r="188" spans="1:18" s="22" customFormat="1">
      <c r="A188" s="22">
        <v>1</v>
      </c>
      <c r="B188" s="22">
        <v>0.91666666666666663</v>
      </c>
      <c r="C188" s="22">
        <f>(A188-1)/$H$188</f>
        <v>0</v>
      </c>
      <c r="D188" s="22">
        <f>_xlfn.NORM.DIST(B188,$H$189,$H$190,1)</f>
        <v>0.30853753872598666</v>
      </c>
      <c r="E188" s="22">
        <f>ABS(C188-D188)</f>
        <v>0.30853753872598666</v>
      </c>
      <c r="G188" s="9" t="s">
        <v>17</v>
      </c>
      <c r="H188" s="10">
        <f>COUNT(B188:B202)</f>
        <v>4</v>
      </c>
    </row>
    <row r="189" spans="1:18" s="22" customFormat="1">
      <c r="A189" s="22">
        <v>2</v>
      </c>
      <c r="B189" s="22">
        <v>0.91666666666666663</v>
      </c>
      <c r="C189" s="22">
        <f t="shared" ref="C189:C191" si="33">(A189-1)/$H$188</f>
        <v>0.25</v>
      </c>
      <c r="D189" s="22">
        <f t="shared" ref="D189:D191" si="34">_xlfn.NORM.DIST(B189,$H$189,$H$190,1)</f>
        <v>0.30853753872598666</v>
      </c>
      <c r="E189" s="22">
        <f t="shared" ref="E189:E191" si="35">ABS(C189-D189)</f>
        <v>5.853753872598666E-2</v>
      </c>
      <c r="G189" s="11" t="s">
        <v>18</v>
      </c>
      <c r="H189" s="28">
        <f>AVERAGE(B188:B202)</f>
        <v>0.9375</v>
      </c>
    </row>
    <row r="190" spans="1:18" s="22" customFormat="1">
      <c r="A190" s="22">
        <v>3</v>
      </c>
      <c r="B190" s="22">
        <v>0.91666666666666663</v>
      </c>
      <c r="C190" s="22">
        <f t="shared" si="33"/>
        <v>0.5</v>
      </c>
      <c r="D190" s="22">
        <f t="shared" si="34"/>
        <v>0.30853753872598666</v>
      </c>
      <c r="E190" s="22">
        <f t="shared" si="35"/>
        <v>0.19146246127401334</v>
      </c>
      <c r="G190" s="12" t="s">
        <v>19</v>
      </c>
      <c r="H190" s="30">
        <f>_xlfn.STDEV.S(B188:B202)</f>
        <v>4.1666666666666685E-2</v>
      </c>
    </row>
    <row r="191" spans="1:18" s="22" customFormat="1">
      <c r="A191" s="22">
        <v>4</v>
      </c>
      <c r="B191" s="22">
        <v>1</v>
      </c>
      <c r="C191" s="22">
        <f t="shared" si="33"/>
        <v>0.75</v>
      </c>
      <c r="D191" s="22">
        <f t="shared" si="34"/>
        <v>0.93319279873114191</v>
      </c>
      <c r="E191" s="22">
        <f t="shared" si="35"/>
        <v>0.18319279873114191</v>
      </c>
    </row>
    <row r="192" spans="1:18" s="22" customFormat="1">
      <c r="G192" s="113" t="s">
        <v>10</v>
      </c>
      <c r="H192" s="113"/>
      <c r="I192" s="113"/>
      <c r="J192" s="8">
        <f>MAX(E188:E199)</f>
        <v>0.30853753872598666</v>
      </c>
    </row>
    <row r="193" spans="7:10" s="22" customFormat="1">
      <c r="J193" s="22" t="s">
        <v>11</v>
      </c>
    </row>
    <row r="194" spans="7:10" s="22" customFormat="1">
      <c r="G194" s="113" t="s">
        <v>12</v>
      </c>
      <c r="H194" s="113"/>
      <c r="I194" s="113"/>
      <c r="J194" s="8">
        <v>0.62390000000000001</v>
      </c>
    </row>
    <row r="195" spans="7:10" s="22" customFormat="1">
      <c r="G195" s="22" t="s">
        <v>13</v>
      </c>
      <c r="J195" s="22" t="s">
        <v>14</v>
      </c>
    </row>
    <row r="196" spans="7:10" s="22" customFormat="1">
      <c r="G196" s="114" t="s">
        <v>15</v>
      </c>
      <c r="H196" s="114"/>
      <c r="I196" s="114"/>
    </row>
    <row r="197" spans="7:10" s="22" customFormat="1">
      <c r="G197" s="24"/>
      <c r="H197" s="24"/>
      <c r="I197" s="24"/>
    </row>
    <row r="198" spans="7:10" s="22" customFormat="1"/>
    <row r="199" spans="7:10" s="22" customFormat="1">
      <c r="G199" s="24"/>
      <c r="H199" s="24"/>
      <c r="I199" s="24"/>
    </row>
    <row r="200" spans="7:10" s="22" customFormat="1"/>
    <row r="201" spans="7:10" s="22" customFormat="1"/>
    <row r="202" spans="7:10" s="22" customFormat="1"/>
    <row r="203" spans="7:10" s="22" customFormat="1"/>
    <row r="204" spans="7:10" s="22" customFormat="1"/>
    <row r="205" spans="7:10" s="22" customFormat="1"/>
    <row r="206" spans="7:10" s="22" customFormat="1"/>
    <row r="207" spans="7:10" s="22" customFormat="1"/>
    <row r="208" spans="7:10" s="22" customFormat="1">
      <c r="G208" s="24"/>
      <c r="H208" s="24"/>
      <c r="I208" s="24"/>
    </row>
    <row r="209" spans="7:9" s="22" customFormat="1"/>
    <row r="210" spans="7:9" s="22" customFormat="1">
      <c r="G210" s="24"/>
      <c r="H210" s="24"/>
      <c r="I210" s="24"/>
    </row>
    <row r="211" spans="7:9" s="22" customFormat="1"/>
    <row r="212" spans="7:9" s="22" customFormat="1">
      <c r="G212" s="24"/>
      <c r="H212" s="24"/>
      <c r="I212" s="24"/>
    </row>
    <row r="213" spans="7:9" s="22" customFormat="1"/>
    <row r="214" spans="7:9" s="22" customFormat="1"/>
    <row r="215" spans="7:9" s="22" customFormat="1"/>
    <row r="216" spans="7:9" s="22" customFormat="1"/>
    <row r="217" spans="7:9" s="22" customFormat="1"/>
    <row r="218" spans="7:9" s="22" customFormat="1"/>
    <row r="219" spans="7:9" s="22" customFormat="1"/>
    <row r="220" spans="7:9" s="22" customFormat="1"/>
    <row r="221" spans="7:9" s="22" customFormat="1"/>
    <row r="222" spans="7:9" s="22" customFormat="1"/>
    <row r="223" spans="7:9" s="22" customFormat="1"/>
    <row r="224" spans="7:9" s="22" customFormat="1"/>
    <row r="225" spans="7:9" s="22" customFormat="1">
      <c r="G225" s="24"/>
      <c r="H225" s="24"/>
      <c r="I225" s="24"/>
    </row>
    <row r="226" spans="7:9" s="22" customFormat="1"/>
    <row r="227" spans="7:9" s="22" customFormat="1">
      <c r="G227" s="24"/>
      <c r="H227" s="24"/>
      <c r="I227" s="24"/>
    </row>
    <row r="228" spans="7:9" s="22" customFormat="1"/>
    <row r="229" spans="7:9" s="22" customFormat="1">
      <c r="G229" s="24"/>
      <c r="H229" s="24"/>
      <c r="I229" s="24"/>
    </row>
    <row r="230" spans="7:9" s="22" customFormat="1"/>
    <row r="231" spans="7:9" s="22" customFormat="1"/>
    <row r="232" spans="7:9" s="22" customFormat="1"/>
    <row r="233" spans="7:9" s="22" customFormat="1"/>
    <row r="234" spans="7:9" s="22" customFormat="1"/>
    <row r="235" spans="7:9" s="22" customFormat="1"/>
    <row r="236" spans="7:9" s="22" customFormat="1"/>
    <row r="237" spans="7:9" s="22" customFormat="1"/>
    <row r="238" spans="7:9" s="22" customFormat="1">
      <c r="G238" s="24"/>
      <c r="H238" s="24"/>
      <c r="I238" s="24"/>
    </row>
    <row r="239" spans="7:9" s="22" customFormat="1"/>
    <row r="240" spans="7:9" s="22" customFormat="1">
      <c r="G240" s="24"/>
      <c r="H240" s="24"/>
      <c r="I240" s="24"/>
    </row>
    <row r="241" spans="7:9" s="22" customFormat="1"/>
    <row r="242" spans="7:9" s="22" customFormat="1">
      <c r="G242" s="24"/>
      <c r="H242" s="24"/>
      <c r="I242" s="24"/>
    </row>
    <row r="243" spans="7:9" s="22" customFormat="1"/>
    <row r="244" spans="7:9" s="22" customFormat="1"/>
    <row r="245" spans="7:9" s="22" customFormat="1"/>
    <row r="246" spans="7:9" s="22" customFormat="1"/>
    <row r="247" spans="7:9" s="22" customFormat="1"/>
    <row r="248" spans="7:9" s="22" customFormat="1"/>
    <row r="249" spans="7:9" s="22" customFormat="1"/>
    <row r="250" spans="7:9" s="22" customFormat="1"/>
    <row r="251" spans="7:9" s="22" customFormat="1"/>
    <row r="252" spans="7:9" s="22" customFormat="1"/>
    <row r="253" spans="7:9" s="22" customFormat="1">
      <c r="G253" s="24"/>
      <c r="H253" s="24"/>
      <c r="I253" s="24"/>
    </row>
    <row r="254" spans="7:9" s="22" customFormat="1"/>
    <row r="255" spans="7:9" s="22" customFormat="1">
      <c r="G255" s="24"/>
      <c r="H255" s="24"/>
      <c r="I255" s="24"/>
    </row>
    <row r="256" spans="7:9" s="22" customFormat="1"/>
    <row r="257" spans="7:9" s="22" customFormat="1">
      <c r="G257" s="24"/>
      <c r="H257" s="24"/>
      <c r="I257" s="24"/>
    </row>
    <row r="258" spans="7:9" s="22" customFormat="1"/>
    <row r="259" spans="7:9" s="22" customFormat="1"/>
    <row r="260" spans="7:9" s="22" customFormat="1"/>
    <row r="261" spans="7:9" s="22" customFormat="1"/>
    <row r="262" spans="7:9" s="22" customFormat="1"/>
    <row r="263" spans="7:9" s="22" customFormat="1"/>
    <row r="264" spans="7:9" s="22" customFormat="1"/>
    <row r="265" spans="7:9" s="22" customFormat="1"/>
    <row r="266" spans="7:9" s="22" customFormat="1"/>
    <row r="267" spans="7:9" s="22" customFormat="1"/>
    <row r="268" spans="7:9" s="22" customFormat="1">
      <c r="G268" s="24"/>
      <c r="H268" s="24"/>
      <c r="I268" s="24"/>
    </row>
    <row r="269" spans="7:9" s="22" customFormat="1"/>
    <row r="270" spans="7:9" s="22" customFormat="1">
      <c r="G270" s="24"/>
      <c r="H270" s="24"/>
      <c r="I270" s="24"/>
    </row>
    <row r="271" spans="7:9" s="22" customFormat="1"/>
    <row r="272" spans="7:9" s="22" customFormat="1">
      <c r="G272" s="24"/>
      <c r="H272" s="24"/>
      <c r="I272" s="24"/>
    </row>
    <row r="273" spans="7:9" s="22" customFormat="1"/>
    <row r="274" spans="7:9" s="22" customFormat="1"/>
    <row r="275" spans="7:9" s="22" customFormat="1"/>
    <row r="276" spans="7:9" s="22" customFormat="1"/>
    <row r="277" spans="7:9" s="22" customFormat="1"/>
    <row r="278" spans="7:9" s="22" customFormat="1"/>
    <row r="279" spans="7:9" s="22" customFormat="1"/>
    <row r="280" spans="7:9" s="22" customFormat="1"/>
    <row r="281" spans="7:9" s="22" customFormat="1"/>
    <row r="282" spans="7:9" s="22" customFormat="1"/>
    <row r="283" spans="7:9" s="22" customFormat="1"/>
    <row r="284" spans="7:9" s="22" customFormat="1"/>
    <row r="285" spans="7:9" s="22" customFormat="1">
      <c r="G285" s="24"/>
      <c r="H285" s="24"/>
      <c r="I285" s="24"/>
    </row>
    <row r="286" spans="7:9" s="22" customFormat="1"/>
    <row r="287" spans="7:9" s="22" customFormat="1">
      <c r="G287" s="24"/>
      <c r="H287" s="24"/>
      <c r="I287" s="24"/>
    </row>
    <row r="288" spans="7:9" s="22" customFormat="1"/>
    <row r="289" spans="7:9" s="22" customFormat="1">
      <c r="G289" s="24"/>
      <c r="H289" s="24"/>
      <c r="I289" s="24"/>
    </row>
    <row r="290" spans="7:9" s="22" customFormat="1"/>
    <row r="291" spans="7:9" s="22" customFormat="1"/>
    <row r="292" spans="7:9" s="22" customFormat="1"/>
    <row r="293" spans="7:9" s="22" customFormat="1"/>
    <row r="294" spans="7:9" s="22" customFormat="1"/>
    <row r="295" spans="7:9" s="22" customFormat="1"/>
    <row r="296" spans="7:9" s="22" customFormat="1"/>
    <row r="297" spans="7:9" s="22" customFormat="1"/>
    <row r="298" spans="7:9" s="22" customFormat="1">
      <c r="G298" s="24"/>
      <c r="H298" s="24"/>
      <c r="I298" s="24"/>
    </row>
    <row r="299" spans="7:9" s="22" customFormat="1"/>
    <row r="300" spans="7:9" s="22" customFormat="1">
      <c r="G300" s="24"/>
      <c r="H300" s="24"/>
      <c r="I300" s="24"/>
    </row>
    <row r="301" spans="7:9" s="22" customFormat="1"/>
    <row r="302" spans="7:9" s="22" customFormat="1">
      <c r="G302" s="24"/>
      <c r="H302" s="24"/>
      <c r="I302" s="24"/>
    </row>
    <row r="303" spans="7:9" s="22" customFormat="1"/>
    <row r="304" spans="7:9" s="22" customFormat="1"/>
    <row r="305" spans="7:9" s="22" customFormat="1"/>
    <row r="306" spans="7:9" s="22" customFormat="1"/>
    <row r="307" spans="7:9" s="22" customFormat="1"/>
    <row r="308" spans="7:9" s="22" customFormat="1"/>
    <row r="309" spans="7:9" s="22" customFormat="1"/>
    <row r="310" spans="7:9" s="22" customFormat="1"/>
    <row r="311" spans="7:9" s="22" customFormat="1">
      <c r="G311" s="24"/>
      <c r="H311" s="24"/>
      <c r="I311" s="24"/>
    </row>
    <row r="312" spans="7:9" s="22" customFormat="1"/>
    <row r="313" spans="7:9" s="22" customFormat="1">
      <c r="G313" s="24"/>
      <c r="H313" s="24"/>
      <c r="I313" s="24"/>
    </row>
    <row r="314" spans="7:9" s="22" customFormat="1"/>
    <row r="315" spans="7:9" s="22" customFormat="1">
      <c r="G315" s="24"/>
      <c r="H315" s="24"/>
      <c r="I315" s="24"/>
    </row>
    <row r="316" spans="7:9" s="22" customFormat="1"/>
    <row r="317" spans="7:9" s="22" customFormat="1"/>
    <row r="318" spans="7:9" s="22" customFormat="1"/>
    <row r="319" spans="7:9" s="22" customFormat="1"/>
    <row r="320" spans="7:9" s="22" customFormat="1"/>
    <row r="321" spans="7:9" s="22" customFormat="1"/>
    <row r="322" spans="7:9" s="22" customFormat="1"/>
    <row r="323" spans="7:9" s="22" customFormat="1"/>
    <row r="324" spans="7:9" s="22" customFormat="1">
      <c r="G324" s="24"/>
      <c r="H324" s="24"/>
      <c r="I324" s="24"/>
    </row>
    <row r="325" spans="7:9" s="22" customFormat="1"/>
    <row r="326" spans="7:9" s="22" customFormat="1">
      <c r="G326" s="24"/>
      <c r="H326" s="24"/>
      <c r="I326" s="24"/>
    </row>
    <row r="327" spans="7:9" s="22" customFormat="1"/>
    <row r="328" spans="7:9" s="22" customFormat="1">
      <c r="G328" s="24"/>
      <c r="H328" s="24"/>
      <c r="I328" s="24"/>
    </row>
    <row r="329" spans="7:9" s="22" customFormat="1"/>
    <row r="330" spans="7:9" s="22" customFormat="1"/>
    <row r="331" spans="7:9" s="22" customFormat="1"/>
    <row r="332" spans="7:9" s="22" customFormat="1"/>
    <row r="333" spans="7:9" s="22" customFormat="1"/>
    <row r="334" spans="7:9" s="22" customFormat="1"/>
    <row r="335" spans="7:9" s="22" customFormat="1"/>
    <row r="336" spans="7:9" s="22" customFormat="1"/>
    <row r="337" spans="7:9" s="22" customFormat="1"/>
    <row r="338" spans="7:9" s="22" customFormat="1"/>
    <row r="339" spans="7:9" s="22" customFormat="1"/>
    <row r="340" spans="7:9" s="22" customFormat="1">
      <c r="G340" s="24"/>
      <c r="H340" s="24"/>
      <c r="I340" s="24"/>
    </row>
    <row r="341" spans="7:9" s="22" customFormat="1"/>
    <row r="342" spans="7:9" s="22" customFormat="1">
      <c r="G342" s="24"/>
      <c r="H342" s="24"/>
      <c r="I342" s="24"/>
    </row>
    <row r="343" spans="7:9" s="22" customFormat="1"/>
    <row r="344" spans="7:9" s="22" customFormat="1">
      <c r="G344" s="24"/>
      <c r="H344" s="24"/>
      <c r="I344" s="24"/>
    </row>
    <row r="345" spans="7:9" s="22" customFormat="1"/>
    <row r="346" spans="7:9" s="22" customFormat="1"/>
    <row r="347" spans="7:9" s="22" customFormat="1"/>
    <row r="348" spans="7:9" s="22" customFormat="1"/>
    <row r="349" spans="7:9" s="22" customFormat="1"/>
    <row r="350" spans="7:9" s="22" customFormat="1"/>
    <row r="351" spans="7:9" s="22" customFormat="1"/>
    <row r="352" spans="7:9" s="22" customFormat="1"/>
    <row r="353" spans="7:9" s="22" customFormat="1">
      <c r="G353" s="24"/>
      <c r="H353" s="24"/>
      <c r="I353" s="24"/>
    </row>
    <row r="354" spans="7:9" s="22" customFormat="1"/>
    <row r="355" spans="7:9" s="22" customFormat="1">
      <c r="G355" s="24"/>
      <c r="H355" s="24"/>
      <c r="I355" s="24"/>
    </row>
    <row r="356" spans="7:9" s="22" customFormat="1"/>
    <row r="357" spans="7:9" s="22" customFormat="1">
      <c r="G357" s="24"/>
      <c r="H357" s="24"/>
      <c r="I357" s="24"/>
    </row>
    <row r="358" spans="7:9" s="22" customFormat="1"/>
    <row r="359" spans="7:9" s="22" customFormat="1"/>
    <row r="360" spans="7:9" s="22" customFormat="1"/>
    <row r="361" spans="7:9" s="22" customFormat="1"/>
    <row r="362" spans="7:9" s="22" customFormat="1"/>
    <row r="363" spans="7:9" s="22" customFormat="1"/>
    <row r="364" spans="7:9" s="22" customFormat="1"/>
    <row r="365" spans="7:9" s="22" customFormat="1"/>
    <row r="366" spans="7:9" s="22" customFormat="1">
      <c r="G366" s="24"/>
      <c r="H366" s="24"/>
      <c r="I366" s="24"/>
    </row>
    <row r="367" spans="7:9" s="22" customFormat="1" ht="12" customHeight="1"/>
    <row r="368" spans="7:9" s="22" customFormat="1" ht="15" hidden="1" customHeight="1">
      <c r="G368" s="24"/>
      <c r="H368" s="24"/>
      <c r="I368" s="24"/>
    </row>
    <row r="369" spans="4:9" s="22" customFormat="1" ht="15" hidden="1" customHeight="1"/>
    <row r="370" spans="4:9" s="22" customFormat="1" ht="15" hidden="1" customHeight="1">
      <c r="G370" s="24"/>
      <c r="H370" s="24"/>
      <c r="I370" s="24"/>
    </row>
    <row r="371" spans="4:9" s="22" customFormat="1" ht="15" hidden="1" customHeight="1"/>
    <row r="372" spans="4:9" s="22" customFormat="1" ht="15" hidden="1" customHeight="1"/>
    <row r="373" spans="4:9" s="22" customFormat="1" ht="15" hidden="1" customHeight="1">
      <c r="D373" s="24"/>
      <c r="E373" s="24"/>
      <c r="F373" s="24"/>
      <c r="G373" s="24"/>
    </row>
    <row r="374" spans="4:9" s="22" customFormat="1" ht="15" hidden="1" customHeight="1"/>
    <row r="375" spans="4:9" s="22" customFormat="1" ht="15" hidden="1" customHeight="1"/>
    <row r="376" spans="4:9" s="22" customFormat="1" ht="15" hidden="1" customHeight="1"/>
    <row r="377" spans="4:9" s="22" customFormat="1" ht="15" hidden="1" customHeight="1"/>
    <row r="378" spans="4:9" s="22" customFormat="1" ht="15" hidden="1" customHeight="1"/>
    <row r="379" spans="4:9" s="22" customFormat="1" ht="15" hidden="1" customHeight="1">
      <c r="G379" s="24"/>
      <c r="H379" s="24"/>
      <c r="I379" s="24"/>
    </row>
    <row r="380" spans="4:9" s="22" customFormat="1" ht="15" hidden="1" customHeight="1"/>
    <row r="381" spans="4:9" s="22" customFormat="1" ht="15" hidden="1" customHeight="1">
      <c r="G381" s="24"/>
      <c r="H381" s="24"/>
      <c r="I381" s="24"/>
    </row>
    <row r="382" spans="4:9" s="22" customFormat="1" ht="15" hidden="1" customHeight="1"/>
    <row r="383" spans="4:9" s="22" customFormat="1" ht="15" hidden="1" customHeight="1">
      <c r="G383" s="24"/>
      <c r="H383" s="24"/>
      <c r="I383" s="24"/>
    </row>
    <row r="384" spans="4:9" s="22" customFormat="1" ht="15" hidden="1" customHeight="1"/>
    <row r="385" s="22" customFormat="1" ht="15" hidden="1" customHeight="1"/>
    <row r="386" s="22" customFormat="1" ht="15" hidden="1" customHeight="1"/>
    <row r="387" s="22" customFormat="1"/>
  </sheetData>
  <sortState xmlns:xlrd2="http://schemas.microsoft.com/office/spreadsheetml/2017/richdata2" ref="Q8:Q19">
    <sortCondition ref="Q8"/>
  </sortState>
  <mergeCells count="36">
    <mergeCell ref="G192:I192"/>
    <mergeCell ref="G194:I194"/>
    <mergeCell ref="G196:I196"/>
    <mergeCell ref="G163:I163"/>
    <mergeCell ref="G165:I165"/>
    <mergeCell ref="G176:I176"/>
    <mergeCell ref="G178:I178"/>
    <mergeCell ref="G180:I180"/>
    <mergeCell ref="G133:I133"/>
    <mergeCell ref="G145:I145"/>
    <mergeCell ref="G147:I147"/>
    <mergeCell ref="G149:I149"/>
    <mergeCell ref="G161:I161"/>
    <mergeCell ref="G110:I110"/>
    <mergeCell ref="G112:I112"/>
    <mergeCell ref="G114:I114"/>
    <mergeCell ref="G129:I129"/>
    <mergeCell ref="G131:I131"/>
    <mergeCell ref="G81:I81"/>
    <mergeCell ref="G93:I93"/>
    <mergeCell ref="G95:I95"/>
    <mergeCell ref="G97:I97"/>
    <mergeCell ref="G50:I50"/>
    <mergeCell ref="G62:I62"/>
    <mergeCell ref="G64:I64"/>
    <mergeCell ref="G66:I66"/>
    <mergeCell ref="G77:I77"/>
    <mergeCell ref="G79:I79"/>
    <mergeCell ref="G7:I7"/>
    <mergeCell ref="G9:I9"/>
    <mergeCell ref="G11:I11"/>
    <mergeCell ref="G46:I46"/>
    <mergeCell ref="G48:I48"/>
    <mergeCell ref="G26:I26"/>
    <mergeCell ref="G28:I28"/>
    <mergeCell ref="G30:I30"/>
  </mergeCells>
  <pageMargins left="0.7" right="0.7" top="0.78740157499999996" bottom="0.78740157499999996" header="0.3" footer="0.3"/>
  <pageSetup paperSize="9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X167"/>
  <sheetViews>
    <sheetView workbookViewId="0">
      <selection activeCell="F41" sqref="F41"/>
    </sheetView>
  </sheetViews>
  <sheetFormatPr baseColWidth="10" defaultRowHeight="15"/>
  <cols>
    <col min="2" max="2" width="11" customWidth="1"/>
    <col min="5" max="5" width="35.42578125" bestFit="1" customWidth="1"/>
    <col min="19" max="19" width="35.42578125" bestFit="1" customWidth="1"/>
  </cols>
  <sheetData>
    <row r="3" spans="1:24">
      <c r="A3" s="39" t="s">
        <v>188</v>
      </c>
      <c r="B3" s="33"/>
      <c r="C3" s="33"/>
      <c r="D3" s="33"/>
      <c r="E3" s="33"/>
      <c r="F3" s="33"/>
      <c r="G3" s="33"/>
      <c r="H3" s="33"/>
      <c r="I3" s="33"/>
      <c r="J3" s="33"/>
      <c r="O3" s="39" t="s">
        <v>143</v>
      </c>
      <c r="P3" s="33"/>
      <c r="Q3" s="33"/>
      <c r="R3" s="33"/>
      <c r="S3" s="33"/>
      <c r="T3" s="33"/>
      <c r="U3" s="33"/>
      <c r="V3" s="33"/>
      <c r="W3" s="33"/>
      <c r="X3" s="33"/>
    </row>
    <row r="4" spans="1:24">
      <c r="A4" s="7" t="s">
        <v>75</v>
      </c>
      <c r="B4" s="7"/>
      <c r="C4" s="7"/>
      <c r="D4" s="7"/>
      <c r="E4" s="7"/>
      <c r="F4" s="7"/>
      <c r="G4" s="7"/>
      <c r="H4" s="7"/>
      <c r="I4" s="7"/>
      <c r="J4" s="7"/>
      <c r="O4" s="7" t="s">
        <v>144</v>
      </c>
      <c r="P4" s="7"/>
      <c r="Q4" s="7"/>
      <c r="R4" s="7"/>
      <c r="S4" s="7"/>
      <c r="T4" s="7"/>
      <c r="U4" s="7"/>
      <c r="V4" s="7"/>
      <c r="W4" s="7"/>
      <c r="X4" s="7"/>
    </row>
    <row r="5" spans="1:24">
      <c r="A5" s="22"/>
      <c r="B5" s="22" t="s">
        <v>6</v>
      </c>
      <c r="C5" s="22"/>
      <c r="D5" s="22"/>
      <c r="E5" s="22"/>
      <c r="F5" s="22"/>
      <c r="G5" s="22"/>
      <c r="H5" s="22"/>
      <c r="I5" s="22"/>
      <c r="J5" s="22"/>
      <c r="O5" s="22"/>
      <c r="P5" s="22" t="s">
        <v>6</v>
      </c>
      <c r="Q5" s="22"/>
      <c r="R5" s="22"/>
      <c r="S5" s="22"/>
      <c r="T5" s="22"/>
      <c r="U5" s="22"/>
      <c r="V5" s="22"/>
      <c r="W5" s="22"/>
      <c r="X5" s="22"/>
    </row>
    <row r="6" spans="1:24">
      <c r="A6" s="22"/>
      <c r="B6" s="34">
        <v>0.63636363636363635</v>
      </c>
      <c r="C6" s="22"/>
      <c r="D6" s="22"/>
      <c r="E6" s="9" t="s">
        <v>17</v>
      </c>
      <c r="F6" s="10">
        <f>COUNT(B6:B20)</f>
        <v>15</v>
      </c>
      <c r="G6" s="22"/>
      <c r="H6" s="22"/>
      <c r="I6" s="22"/>
      <c r="J6" s="22"/>
      <c r="O6" s="22"/>
      <c r="P6" s="34">
        <v>0.63636363636363635</v>
      </c>
      <c r="Q6" s="22"/>
      <c r="R6" s="22"/>
      <c r="S6" s="9" t="s">
        <v>17</v>
      </c>
      <c r="T6" s="10">
        <f>COUNT(P6:P20)</f>
        <v>11</v>
      </c>
      <c r="U6" s="22"/>
      <c r="V6" s="22"/>
      <c r="W6" s="22"/>
      <c r="X6" s="22"/>
    </row>
    <row r="7" spans="1:24">
      <c r="A7" s="22"/>
      <c r="B7" s="34">
        <v>0.68181818181818177</v>
      </c>
      <c r="C7" s="22"/>
      <c r="D7" s="22"/>
      <c r="E7" s="11" t="s">
        <v>18</v>
      </c>
      <c r="F7" s="27">
        <f>AVERAGE(B6:B20)</f>
        <v>0.80909090909090875</v>
      </c>
      <c r="G7" s="22"/>
      <c r="H7" s="22"/>
      <c r="I7" s="22"/>
      <c r="J7" s="22"/>
      <c r="O7" s="22"/>
      <c r="P7" s="34">
        <v>0.68181818181818177</v>
      </c>
      <c r="Q7" s="22"/>
      <c r="R7" s="22"/>
      <c r="S7" s="11" t="s">
        <v>18</v>
      </c>
      <c r="T7" s="27">
        <f>AVERAGE(P6:P20)</f>
        <v>0.79338842975206603</v>
      </c>
      <c r="U7" s="22"/>
      <c r="V7" s="22"/>
      <c r="W7" s="22"/>
      <c r="X7" s="22"/>
    </row>
    <row r="8" spans="1:24">
      <c r="A8" s="22"/>
      <c r="B8" s="34">
        <v>0.68181818181818177</v>
      </c>
      <c r="C8" s="22"/>
      <c r="D8" s="22"/>
      <c r="E8" s="12" t="s">
        <v>19</v>
      </c>
      <c r="F8" s="29">
        <f>_xlfn.STDEV.S(B6:B20)</f>
        <v>0.10192943828752793</v>
      </c>
      <c r="G8" s="22"/>
      <c r="H8" s="22"/>
      <c r="I8" s="22"/>
      <c r="J8" s="22"/>
      <c r="O8" s="22"/>
      <c r="P8" s="34">
        <v>0.68181818181818177</v>
      </c>
      <c r="Q8" s="22"/>
      <c r="R8" s="22"/>
      <c r="S8" s="12" t="s">
        <v>19</v>
      </c>
      <c r="T8" s="29">
        <f>_xlfn.STDEV.S(P6:P20)</f>
        <v>0.1101532297963185</v>
      </c>
      <c r="U8" s="22"/>
      <c r="V8" s="22"/>
      <c r="W8" s="22"/>
      <c r="X8" s="22"/>
    </row>
    <row r="9" spans="1:24">
      <c r="A9" s="22"/>
      <c r="B9" s="34">
        <v>0.68181818181818177</v>
      </c>
      <c r="C9" s="22"/>
      <c r="D9" s="22"/>
      <c r="E9" s="22"/>
      <c r="F9" s="36"/>
      <c r="G9" s="22"/>
      <c r="H9" s="22"/>
      <c r="I9" s="22"/>
      <c r="J9" s="22"/>
      <c r="O9" s="22"/>
      <c r="P9" s="34">
        <v>0.68181818181818177</v>
      </c>
      <c r="Q9" s="22"/>
      <c r="R9" s="22"/>
      <c r="S9" s="22"/>
      <c r="T9" s="36"/>
      <c r="U9" s="22"/>
      <c r="V9" s="22"/>
      <c r="W9" s="22"/>
      <c r="X9" s="22"/>
    </row>
    <row r="10" spans="1:24">
      <c r="A10" s="22"/>
      <c r="B10" s="34">
        <v>0.77272727272727271</v>
      </c>
      <c r="C10" s="22"/>
      <c r="D10" s="22"/>
      <c r="E10" s="31" t="s">
        <v>76</v>
      </c>
      <c r="F10" s="37">
        <v>0.81818181818181823</v>
      </c>
      <c r="G10" s="22"/>
      <c r="H10" s="22"/>
      <c r="I10" s="22"/>
      <c r="J10" s="22"/>
      <c r="O10" s="22"/>
      <c r="P10" s="34">
        <v>0.77272727272727271</v>
      </c>
      <c r="Q10" s="22"/>
      <c r="R10" s="22"/>
      <c r="S10" s="31" t="s">
        <v>76</v>
      </c>
      <c r="T10" s="37">
        <v>0.81818181818181823</v>
      </c>
      <c r="U10" s="22"/>
      <c r="V10" s="22"/>
      <c r="W10" s="22"/>
      <c r="X10" s="22"/>
    </row>
    <row r="11" spans="1:24">
      <c r="A11" s="22"/>
      <c r="B11" s="34">
        <v>0.77272727272727271</v>
      </c>
      <c r="C11" s="22"/>
      <c r="D11" s="22"/>
      <c r="E11" s="22"/>
      <c r="F11" s="36"/>
      <c r="G11" s="22"/>
      <c r="H11" s="22"/>
      <c r="I11" s="22"/>
      <c r="J11" s="22"/>
      <c r="O11" s="22"/>
      <c r="P11" s="34">
        <v>0.77272727272727271</v>
      </c>
      <c r="Q11" s="22"/>
      <c r="R11" s="22"/>
      <c r="S11" s="22"/>
      <c r="T11" s="36"/>
      <c r="U11" s="22"/>
      <c r="V11" s="22"/>
      <c r="W11" s="22"/>
      <c r="X11" s="22"/>
    </row>
    <row r="12" spans="1:24">
      <c r="A12" s="22"/>
      <c r="B12" s="34">
        <v>0.77272727272727271</v>
      </c>
      <c r="C12" s="22"/>
      <c r="D12" s="22"/>
      <c r="E12" s="22" t="s">
        <v>77</v>
      </c>
      <c r="F12" s="36"/>
      <c r="G12" s="22"/>
      <c r="H12" s="22"/>
      <c r="I12" s="22"/>
      <c r="J12" s="22"/>
      <c r="O12" s="22"/>
      <c r="P12" s="34">
        <v>0.86363636363636365</v>
      </c>
      <c r="Q12" s="22"/>
      <c r="R12" s="22"/>
      <c r="S12" s="22" t="s">
        <v>77</v>
      </c>
      <c r="T12" s="36"/>
      <c r="U12" s="22"/>
      <c r="V12" s="22"/>
      <c r="W12" s="22"/>
      <c r="X12" s="22"/>
    </row>
    <row r="13" spans="1:24">
      <c r="A13" s="22"/>
      <c r="B13" s="34">
        <v>0.81818181818181823</v>
      </c>
      <c r="C13" s="22"/>
      <c r="D13" s="22"/>
      <c r="E13" s="9" t="s">
        <v>78</v>
      </c>
      <c r="F13" s="38">
        <f>F7-F10</f>
        <v>-9.0909090909094825E-3</v>
      </c>
      <c r="G13" s="22"/>
      <c r="H13" s="22"/>
      <c r="I13" s="22"/>
      <c r="J13" s="22"/>
      <c r="O13" s="22"/>
      <c r="P13" s="34">
        <v>0.90909090909090906</v>
      </c>
      <c r="Q13" s="22"/>
      <c r="R13" s="22"/>
      <c r="S13" s="9" t="s">
        <v>78</v>
      </c>
      <c r="T13" s="38">
        <f>T7-T10</f>
        <v>-2.4793388429752206E-2</v>
      </c>
      <c r="U13" s="22"/>
      <c r="V13" s="22"/>
      <c r="W13" s="22"/>
      <c r="X13" s="22"/>
    </row>
    <row r="14" spans="1:24">
      <c r="A14" s="22"/>
      <c r="B14" s="34">
        <v>0.86363636363636365</v>
      </c>
      <c r="C14" s="22"/>
      <c r="D14" s="22"/>
      <c r="E14" s="11" t="s">
        <v>79</v>
      </c>
      <c r="F14" s="27">
        <f>F8</f>
        <v>0.10192943828752793</v>
      </c>
      <c r="G14" s="22"/>
      <c r="H14" s="22"/>
      <c r="I14" s="22"/>
      <c r="J14" s="22"/>
      <c r="O14" s="22"/>
      <c r="P14" s="34">
        <v>0.90909090909090906</v>
      </c>
      <c r="Q14" s="22"/>
      <c r="R14" s="22"/>
      <c r="S14" s="11" t="s">
        <v>79</v>
      </c>
      <c r="T14" s="27">
        <f>T8</f>
        <v>0.1101532297963185</v>
      </c>
      <c r="U14" s="22"/>
      <c r="V14" s="22"/>
      <c r="W14" s="22"/>
      <c r="X14" s="22"/>
    </row>
    <row r="15" spans="1:24">
      <c r="A15" s="22"/>
      <c r="B15" s="34">
        <v>0.90909090909090906</v>
      </c>
      <c r="C15" s="22"/>
      <c r="D15" s="22"/>
      <c r="E15" s="12" t="s">
        <v>80</v>
      </c>
      <c r="F15" s="32">
        <f>SQRT(F6)*(F13/F14)</f>
        <v>-0.34542463985388405</v>
      </c>
      <c r="G15" s="22"/>
      <c r="H15" s="22"/>
      <c r="I15" s="22"/>
      <c r="J15" s="22"/>
      <c r="O15" s="22"/>
      <c r="P15" s="34">
        <v>0.90909090909090906</v>
      </c>
      <c r="Q15" s="22"/>
      <c r="R15" s="22"/>
      <c r="S15" s="12" t="s">
        <v>80</v>
      </c>
      <c r="T15" s="32">
        <f>SQRT(T6)*(T13/T14)</f>
        <v>-0.74650890269016135</v>
      </c>
      <c r="U15" s="22"/>
      <c r="V15" s="22"/>
      <c r="W15" s="22"/>
      <c r="X15" s="22"/>
    </row>
    <row r="16" spans="1:24">
      <c r="A16" s="22"/>
      <c r="B16" s="34">
        <v>0.90909090909090906</v>
      </c>
      <c r="C16" s="22"/>
      <c r="D16" s="22"/>
      <c r="E16" s="22"/>
      <c r="F16" s="22"/>
      <c r="G16" s="22"/>
      <c r="H16" s="22"/>
      <c r="I16" s="22"/>
      <c r="J16" s="22"/>
      <c r="O16" s="22"/>
      <c r="P16" s="34">
        <v>0.90909090909090906</v>
      </c>
      <c r="Q16" s="22"/>
      <c r="R16" s="22"/>
      <c r="S16" s="22"/>
      <c r="T16" s="22"/>
      <c r="U16" s="22"/>
      <c r="V16" s="22"/>
      <c r="W16" s="22"/>
      <c r="X16" s="22"/>
    </row>
    <row r="17" spans="1:24">
      <c r="A17" s="22"/>
      <c r="B17" s="34">
        <v>0.90909090909090906</v>
      </c>
      <c r="C17" s="22"/>
      <c r="D17" s="22"/>
      <c r="E17" s="22" t="s">
        <v>81</v>
      </c>
      <c r="F17" s="22">
        <f>F6-1</f>
        <v>14</v>
      </c>
      <c r="G17" s="22"/>
      <c r="H17" s="22"/>
      <c r="I17" s="22"/>
      <c r="J17" s="22"/>
      <c r="O17" s="22"/>
      <c r="P17" s="22"/>
      <c r="Q17" s="22"/>
      <c r="R17" s="22"/>
      <c r="S17" s="22" t="s">
        <v>81</v>
      </c>
      <c r="T17" s="22">
        <f>T6-1</f>
        <v>10</v>
      </c>
      <c r="U17" s="22"/>
      <c r="V17" s="22"/>
      <c r="W17" s="22"/>
      <c r="X17" s="22"/>
    </row>
    <row r="18" spans="1:24">
      <c r="A18" s="22"/>
      <c r="B18" s="34">
        <v>0.90909090909090906</v>
      </c>
      <c r="C18" s="22"/>
      <c r="D18" s="22"/>
      <c r="E18" s="22"/>
      <c r="F18" s="22"/>
      <c r="G18" s="22"/>
      <c r="H18" s="22"/>
      <c r="I18" s="22"/>
      <c r="J18" s="22"/>
      <c r="O18" s="22"/>
      <c r="P18" s="22"/>
      <c r="Q18" s="22"/>
      <c r="R18" s="22"/>
      <c r="S18" s="22"/>
      <c r="T18" s="22"/>
      <c r="U18" s="22"/>
      <c r="V18" s="22"/>
      <c r="W18" s="22"/>
      <c r="X18" s="22"/>
    </row>
    <row r="19" spans="1:24">
      <c r="A19" s="22"/>
      <c r="B19" s="34">
        <v>0.90909090909090906</v>
      </c>
      <c r="C19" s="22"/>
      <c r="D19" s="22"/>
      <c r="E19" s="8" t="s">
        <v>82</v>
      </c>
      <c r="F19" s="8">
        <f>_xlfn.T.DIST.2T(ABS(F15),F17)</f>
        <v>0.73491034713155157</v>
      </c>
      <c r="G19" s="22"/>
      <c r="H19" s="17" t="s">
        <v>86</v>
      </c>
      <c r="I19" s="17"/>
      <c r="J19" s="17"/>
      <c r="N19" t="s">
        <v>16</v>
      </c>
      <c r="O19" s="22"/>
      <c r="P19" s="22"/>
      <c r="Q19" s="22"/>
      <c r="R19" s="22"/>
      <c r="S19" s="8" t="s">
        <v>82</v>
      </c>
      <c r="T19" s="8">
        <f>_xlfn.T.DIST.2T(ABS(T15),T17)</f>
        <v>0.47254542749917428</v>
      </c>
      <c r="U19" s="22"/>
      <c r="V19" s="17" t="s">
        <v>86</v>
      </c>
      <c r="W19" s="17"/>
      <c r="X19" s="17"/>
    </row>
    <row r="20" spans="1:24" ht="18">
      <c r="A20" s="22"/>
      <c r="B20" s="34">
        <v>0.90909090909090906</v>
      </c>
      <c r="C20" s="22"/>
      <c r="D20" s="22"/>
      <c r="E20" s="22"/>
      <c r="F20" s="22"/>
      <c r="G20" s="22"/>
      <c r="H20" s="22" t="s">
        <v>87</v>
      </c>
      <c r="I20" s="22"/>
      <c r="J20" s="22"/>
      <c r="N20" t="s">
        <v>16</v>
      </c>
      <c r="O20" s="22"/>
      <c r="P20" s="22"/>
      <c r="Q20" s="22"/>
      <c r="R20" s="22"/>
      <c r="S20" s="22"/>
      <c r="T20" s="22"/>
      <c r="U20" s="22"/>
      <c r="V20" s="22" t="s">
        <v>87</v>
      </c>
      <c r="W20" s="22"/>
      <c r="X20" s="22"/>
    </row>
    <row r="21" spans="1:24" ht="18">
      <c r="A21" s="22"/>
      <c r="B21" s="35"/>
      <c r="C21" s="22"/>
      <c r="D21" s="22"/>
      <c r="E21" s="8" t="s">
        <v>83</v>
      </c>
      <c r="F21" s="8">
        <f>_xlfn.T.INV.2T(0.05,F17)</f>
        <v>2.1447866879178044</v>
      </c>
      <c r="G21" s="22"/>
      <c r="H21" s="22" t="s">
        <v>88</v>
      </c>
      <c r="I21" s="22"/>
      <c r="J21" s="22"/>
      <c r="N21" t="s">
        <v>16</v>
      </c>
      <c r="O21" s="22"/>
      <c r="P21" s="22"/>
      <c r="Q21" s="22"/>
      <c r="R21" s="22"/>
      <c r="S21" s="8" t="s">
        <v>83</v>
      </c>
      <c r="T21" s="8">
        <f>_xlfn.T.INV.2T(0.05,T17)</f>
        <v>2.2281388519862744</v>
      </c>
      <c r="U21" s="22"/>
      <c r="V21" s="22" t="s">
        <v>88</v>
      </c>
      <c r="W21" s="22"/>
      <c r="X21" s="22"/>
    </row>
    <row r="22" spans="1:24">
      <c r="A22" s="22"/>
      <c r="B22" s="22"/>
      <c r="C22" s="22"/>
      <c r="D22" s="22"/>
      <c r="E22" s="22" t="s">
        <v>84</v>
      </c>
      <c r="F22" s="22"/>
      <c r="G22" s="22"/>
      <c r="H22" s="22"/>
      <c r="I22" s="22"/>
      <c r="J22" s="22"/>
      <c r="N22" t="s">
        <v>16</v>
      </c>
      <c r="O22" s="22"/>
      <c r="P22" s="22"/>
      <c r="Q22" s="22"/>
      <c r="R22" s="22"/>
      <c r="S22" s="22" t="s">
        <v>84</v>
      </c>
      <c r="T22" s="22"/>
      <c r="U22" s="22"/>
      <c r="V22" s="22"/>
      <c r="W22" s="22"/>
      <c r="X22" s="22"/>
    </row>
    <row r="23" spans="1:24">
      <c r="N23" t="s">
        <v>16</v>
      </c>
    </row>
    <row r="24" spans="1:24">
      <c r="A24" s="7" t="s">
        <v>137</v>
      </c>
      <c r="B24" s="7"/>
      <c r="C24" s="7"/>
      <c r="D24" s="7"/>
      <c r="E24" s="7"/>
      <c r="F24" s="7"/>
      <c r="G24" s="7"/>
      <c r="H24" s="7"/>
      <c r="I24" s="7"/>
      <c r="J24" s="7"/>
      <c r="N24" t="s">
        <v>16</v>
      </c>
    </row>
    <row r="25" spans="1:24">
      <c r="A25" s="22"/>
      <c r="B25" s="22" t="s">
        <v>6</v>
      </c>
      <c r="C25" s="22"/>
      <c r="D25" s="22"/>
      <c r="E25" s="22"/>
      <c r="F25" s="22"/>
      <c r="G25" s="22"/>
      <c r="H25" s="22"/>
      <c r="I25" s="22"/>
      <c r="J25" s="22"/>
      <c r="N25" t="s">
        <v>16</v>
      </c>
    </row>
    <row r="26" spans="1:24">
      <c r="A26" s="22"/>
      <c r="B26" s="65">
        <v>0.54545454545454541</v>
      </c>
      <c r="C26" s="22"/>
      <c r="D26" s="22"/>
      <c r="E26" s="9" t="s">
        <v>17</v>
      </c>
      <c r="F26" s="10">
        <f>COUNT(B26:B40)</f>
        <v>12</v>
      </c>
      <c r="G26" s="22"/>
      <c r="H26" s="22"/>
      <c r="I26" s="22"/>
      <c r="J26" s="22"/>
      <c r="N26" t="s">
        <v>16</v>
      </c>
    </row>
    <row r="27" spans="1:24">
      <c r="A27" s="22"/>
      <c r="B27" s="65">
        <v>0.63636363636363635</v>
      </c>
      <c r="C27" s="22"/>
      <c r="D27" s="22"/>
      <c r="E27" s="11" t="s">
        <v>18</v>
      </c>
      <c r="F27" s="27">
        <f>AVERAGE(B26:B40)</f>
        <v>0.6742424242424242</v>
      </c>
      <c r="G27" s="22"/>
      <c r="H27" s="22"/>
      <c r="I27" s="22"/>
      <c r="J27" s="22"/>
      <c r="N27" t="s">
        <v>16</v>
      </c>
    </row>
    <row r="28" spans="1:24">
      <c r="A28" s="22"/>
      <c r="B28" s="65">
        <v>0.63636363636363635</v>
      </c>
      <c r="C28" s="22"/>
      <c r="D28" s="22"/>
      <c r="E28" s="12" t="s">
        <v>19</v>
      </c>
      <c r="F28" s="29">
        <f>_xlfn.STDEV.S(B26:B40)</f>
        <v>5.7604748392083981E-2</v>
      </c>
      <c r="G28" s="22"/>
      <c r="H28" s="22"/>
      <c r="I28" s="22"/>
      <c r="J28" s="22"/>
      <c r="N28" t="s">
        <v>16</v>
      </c>
    </row>
    <row r="29" spans="1:24">
      <c r="A29" s="22"/>
      <c r="B29" s="65">
        <v>0.63636363636363635</v>
      </c>
      <c r="C29" s="22"/>
      <c r="D29" s="22"/>
      <c r="E29" s="22"/>
      <c r="F29" s="36"/>
      <c r="G29" s="22"/>
      <c r="H29" s="22"/>
      <c r="I29" s="22"/>
      <c r="J29" s="22"/>
      <c r="N29" t="s">
        <v>16</v>
      </c>
    </row>
    <row r="30" spans="1:24">
      <c r="A30" s="22"/>
      <c r="B30" s="65">
        <v>0.68181818181818177</v>
      </c>
      <c r="C30" s="22"/>
      <c r="D30" s="22"/>
      <c r="E30" s="31" t="s">
        <v>76</v>
      </c>
      <c r="F30" s="37">
        <v>0.54545454545454497</v>
      </c>
      <c r="G30" s="22"/>
      <c r="H30" s="22"/>
      <c r="I30" s="22"/>
      <c r="J30" s="22"/>
      <c r="N30" t="s">
        <v>16</v>
      </c>
    </row>
    <row r="31" spans="1:24">
      <c r="A31" s="22"/>
      <c r="B31" s="65">
        <v>0.68181818181818177</v>
      </c>
      <c r="C31" s="22"/>
      <c r="D31" s="22"/>
      <c r="E31" s="22"/>
      <c r="F31" s="36"/>
      <c r="G31" s="22"/>
      <c r="H31" s="22"/>
      <c r="I31" s="22"/>
      <c r="J31" s="22"/>
    </row>
    <row r="32" spans="1:24">
      <c r="A32" s="22"/>
      <c r="B32" s="65">
        <v>0.68181818181818177</v>
      </c>
      <c r="C32" s="22"/>
      <c r="D32" s="22"/>
      <c r="E32" s="22" t="s">
        <v>77</v>
      </c>
      <c r="F32" s="36"/>
      <c r="G32" s="22"/>
      <c r="H32" s="22"/>
      <c r="I32" s="22"/>
      <c r="J32" s="22"/>
    </row>
    <row r="33" spans="1:10">
      <c r="A33" s="22"/>
      <c r="B33" s="65">
        <v>0.68181818181818177</v>
      </c>
      <c r="C33" s="22"/>
      <c r="D33" s="22"/>
      <c r="E33" s="9" t="s">
        <v>78</v>
      </c>
      <c r="F33" s="38">
        <f>F27-F30</f>
        <v>0.12878787878787923</v>
      </c>
      <c r="G33" s="22"/>
      <c r="H33" s="22"/>
      <c r="I33" s="22"/>
      <c r="J33" s="22"/>
    </row>
    <row r="34" spans="1:10">
      <c r="A34" s="22"/>
      <c r="B34" s="65">
        <v>0.68181818181818177</v>
      </c>
      <c r="C34" s="22"/>
      <c r="D34" s="22"/>
      <c r="E34" s="11" t="s">
        <v>79</v>
      </c>
      <c r="F34" s="27">
        <f>F28</f>
        <v>5.7604748392083981E-2</v>
      </c>
      <c r="G34" s="22"/>
      <c r="H34" s="22"/>
      <c r="I34" s="22"/>
      <c r="J34" s="22"/>
    </row>
    <row r="35" spans="1:10">
      <c r="A35" s="22"/>
      <c r="B35" s="65">
        <v>0.72727272727272729</v>
      </c>
      <c r="C35" s="22"/>
      <c r="D35" s="22"/>
      <c r="E35" s="12" t="s">
        <v>80</v>
      </c>
      <c r="F35" s="32">
        <f>SQRT(F26)*(F33/F34)</f>
        <v>7.7447486773601693</v>
      </c>
      <c r="G35" s="22"/>
      <c r="H35" s="22"/>
      <c r="I35" s="22"/>
      <c r="J35" s="22"/>
    </row>
    <row r="36" spans="1:10">
      <c r="A36" s="22"/>
      <c r="B36" s="65">
        <v>0.72727272727272729</v>
      </c>
      <c r="C36" s="22"/>
      <c r="D36" s="22"/>
      <c r="E36" s="22"/>
      <c r="F36" s="22"/>
      <c r="G36" s="22"/>
      <c r="H36" s="22"/>
      <c r="I36" s="22"/>
      <c r="J36" s="22"/>
    </row>
    <row r="37" spans="1:10">
      <c r="A37" s="22"/>
      <c r="B37" s="65">
        <v>0.77272727272727271</v>
      </c>
      <c r="C37" s="22"/>
      <c r="D37" s="22"/>
      <c r="E37" s="22" t="s">
        <v>81</v>
      </c>
      <c r="F37" s="22">
        <f>F26-1</f>
        <v>11</v>
      </c>
      <c r="G37" s="22"/>
      <c r="H37" s="22"/>
      <c r="I37" s="22"/>
      <c r="J37" s="22"/>
    </row>
    <row r="38" spans="1:10">
      <c r="A38" s="22"/>
      <c r="B38" s="22"/>
      <c r="C38" s="22"/>
      <c r="D38" s="22"/>
      <c r="E38" s="22"/>
      <c r="F38" s="22"/>
      <c r="G38" s="22"/>
      <c r="H38" s="22"/>
      <c r="I38" s="22"/>
      <c r="J38" s="22"/>
    </row>
    <row r="39" spans="1:10">
      <c r="A39" s="22"/>
      <c r="B39" s="22"/>
      <c r="C39" s="22"/>
      <c r="D39" s="22"/>
      <c r="E39" s="8" t="s">
        <v>82</v>
      </c>
      <c r="F39" s="8">
        <f>_xlfn.T.DIST.2T(ABS(F35),F37)</f>
        <v>8.8791382507675176E-6</v>
      </c>
      <c r="G39" s="22"/>
      <c r="H39" s="15" t="s">
        <v>140</v>
      </c>
      <c r="I39" s="15"/>
      <c r="J39" s="15"/>
    </row>
    <row r="40" spans="1:10" ht="18">
      <c r="A40" s="22"/>
      <c r="B40" s="22"/>
      <c r="C40" s="22"/>
      <c r="D40" s="22"/>
      <c r="E40" s="22"/>
      <c r="F40" s="22"/>
      <c r="G40" s="22"/>
      <c r="H40" s="22" t="s">
        <v>138</v>
      </c>
      <c r="I40" s="22"/>
      <c r="J40" s="22"/>
    </row>
    <row r="41" spans="1:10" ht="18">
      <c r="A41" s="22"/>
      <c r="B41" s="35"/>
      <c r="C41" s="22"/>
      <c r="D41" s="22"/>
      <c r="E41" s="8" t="s">
        <v>83</v>
      </c>
      <c r="F41" s="8">
        <f>_xlfn.T.INV.2T(0.05,F37)</f>
        <v>2.2009851600916384</v>
      </c>
      <c r="G41" s="22"/>
      <c r="H41" s="22" t="s">
        <v>139</v>
      </c>
      <c r="I41" s="22"/>
      <c r="J41" s="22"/>
    </row>
    <row r="42" spans="1:10">
      <c r="A42" s="22"/>
      <c r="B42" s="22"/>
      <c r="C42" s="22"/>
      <c r="D42" s="22"/>
      <c r="E42" s="22" t="s">
        <v>84</v>
      </c>
      <c r="F42" s="22"/>
      <c r="G42" s="22"/>
      <c r="H42" s="22"/>
      <c r="I42" s="22"/>
      <c r="J42" s="22"/>
    </row>
    <row r="43" spans="1:10">
      <c r="E43" s="22"/>
    </row>
    <row r="44" spans="1:10">
      <c r="A44" s="39" t="s">
        <v>191</v>
      </c>
      <c r="B44" s="33"/>
      <c r="C44" s="33"/>
      <c r="D44" s="33"/>
      <c r="E44" s="33"/>
      <c r="F44" s="33"/>
      <c r="G44" s="33"/>
      <c r="H44" s="33"/>
      <c r="I44" s="33"/>
      <c r="J44" s="33"/>
    </row>
    <row r="45" spans="1:10">
      <c r="A45" s="7" t="s">
        <v>75</v>
      </c>
      <c r="B45" s="7"/>
      <c r="C45" s="7"/>
      <c r="D45" s="7"/>
      <c r="E45" s="7"/>
      <c r="F45" s="7"/>
      <c r="G45" s="7"/>
      <c r="H45" s="7"/>
      <c r="I45" s="7"/>
      <c r="J45" s="7"/>
    </row>
    <row r="46" spans="1:10">
      <c r="A46" s="22"/>
      <c r="B46" s="22" t="s">
        <v>6</v>
      </c>
      <c r="C46" s="22"/>
      <c r="D46" s="22"/>
      <c r="E46" s="22"/>
      <c r="F46" s="22"/>
      <c r="G46" s="22"/>
      <c r="H46" s="22"/>
      <c r="I46" s="22"/>
      <c r="J46" s="22"/>
    </row>
    <row r="47" spans="1:10">
      <c r="A47" s="22"/>
      <c r="B47" s="34">
        <v>0.63636363636363635</v>
      </c>
      <c r="C47" s="22"/>
      <c r="D47" s="22"/>
      <c r="E47" s="9" t="s">
        <v>17</v>
      </c>
      <c r="F47" s="10">
        <f>COUNT(B47:B61)</f>
        <v>15</v>
      </c>
      <c r="G47" s="22"/>
      <c r="H47" s="22"/>
      <c r="I47" s="22"/>
      <c r="J47" s="22"/>
    </row>
    <row r="48" spans="1:10">
      <c r="A48" s="22"/>
      <c r="B48" s="34">
        <v>0.68181818181818177</v>
      </c>
      <c r="C48" s="22"/>
      <c r="D48" s="22"/>
      <c r="E48" s="11" t="s">
        <v>18</v>
      </c>
      <c r="F48" s="27">
        <f>AVERAGE(B47:B61)</f>
        <v>0.80909090909090875</v>
      </c>
      <c r="G48" s="22"/>
      <c r="H48" s="22"/>
      <c r="I48" s="22"/>
      <c r="J48" s="22"/>
    </row>
    <row r="49" spans="1:10">
      <c r="A49" s="22"/>
      <c r="B49" s="34">
        <v>0.68181818181818177</v>
      </c>
      <c r="C49" s="22"/>
      <c r="D49" s="22"/>
      <c r="E49" s="12" t="s">
        <v>19</v>
      </c>
      <c r="F49" s="29">
        <f>_xlfn.STDEV.S(B47:B61)</f>
        <v>0.10192943828752793</v>
      </c>
      <c r="G49" s="22"/>
      <c r="H49" s="22"/>
      <c r="I49" s="22"/>
      <c r="J49" s="22"/>
    </row>
    <row r="50" spans="1:10">
      <c r="A50" s="22"/>
      <c r="B50" s="34">
        <v>0.68181818181818177</v>
      </c>
      <c r="C50" s="22"/>
      <c r="D50" s="22"/>
      <c r="E50" s="22"/>
      <c r="F50" s="36"/>
      <c r="G50" s="22"/>
      <c r="H50" s="22"/>
      <c r="I50" s="22"/>
      <c r="J50" s="22"/>
    </row>
    <row r="51" spans="1:10">
      <c r="A51" s="22"/>
      <c r="B51" s="34">
        <v>0.77272727272727271</v>
      </c>
      <c r="C51" s="22"/>
      <c r="D51" s="22"/>
      <c r="E51" s="31" t="s">
        <v>76</v>
      </c>
      <c r="F51" s="37">
        <v>0.95499999999999996</v>
      </c>
      <c r="G51" s="22"/>
      <c r="H51" s="22"/>
      <c r="I51" s="22"/>
      <c r="J51" s="22"/>
    </row>
    <row r="52" spans="1:10">
      <c r="A52" s="22"/>
      <c r="B52" s="34">
        <v>0.77272727272727271</v>
      </c>
      <c r="C52" s="22"/>
      <c r="D52" s="22"/>
      <c r="E52" s="22"/>
      <c r="F52" s="36"/>
      <c r="G52" s="22"/>
      <c r="H52" s="22"/>
      <c r="I52" s="22"/>
      <c r="J52" s="22"/>
    </row>
    <row r="53" spans="1:10">
      <c r="A53" s="22"/>
      <c r="B53" s="34">
        <v>0.77272727272727271</v>
      </c>
      <c r="C53" s="22"/>
      <c r="D53" s="22"/>
      <c r="E53" s="22" t="s">
        <v>77</v>
      </c>
      <c r="F53" s="36"/>
      <c r="G53" s="22"/>
      <c r="H53" s="22"/>
      <c r="I53" s="22"/>
      <c r="J53" s="22"/>
    </row>
    <row r="54" spans="1:10">
      <c r="A54" s="22"/>
      <c r="B54" s="34">
        <v>0.81818181818181823</v>
      </c>
      <c r="C54" s="22"/>
      <c r="D54" s="22"/>
      <c r="E54" s="9" t="s">
        <v>78</v>
      </c>
      <c r="F54" s="38">
        <f>F48-F51</f>
        <v>-0.14590909090909121</v>
      </c>
      <c r="G54" s="22"/>
      <c r="H54" s="22"/>
      <c r="I54" s="22"/>
      <c r="J54" s="22"/>
    </row>
    <row r="55" spans="1:10">
      <c r="A55" s="22"/>
      <c r="B55" s="34">
        <v>0.86363636363636365</v>
      </c>
      <c r="C55" s="22"/>
      <c r="D55" s="22"/>
      <c r="E55" s="11" t="s">
        <v>79</v>
      </c>
      <c r="F55" s="27">
        <f>F49</f>
        <v>0.10192943828752793</v>
      </c>
      <c r="G55" s="22"/>
      <c r="H55" s="22"/>
      <c r="I55" s="22"/>
      <c r="J55" s="22"/>
    </row>
    <row r="56" spans="1:10">
      <c r="A56" s="22"/>
      <c r="B56" s="34">
        <v>0.90909090909090906</v>
      </c>
      <c r="C56" s="22"/>
      <c r="D56" s="22"/>
      <c r="E56" s="12" t="s">
        <v>80</v>
      </c>
      <c r="F56" s="32">
        <f>SQRT(F47)*(F54/F55)</f>
        <v>-5.5440654696546119</v>
      </c>
      <c r="G56" s="22"/>
      <c r="H56" s="22"/>
      <c r="I56" s="22"/>
      <c r="J56" s="22"/>
    </row>
    <row r="57" spans="1:10">
      <c r="A57" s="22"/>
      <c r="B57" s="34">
        <v>0.90909090909090906</v>
      </c>
      <c r="C57" s="22"/>
      <c r="D57" s="22"/>
      <c r="E57" s="22"/>
      <c r="F57" s="22"/>
      <c r="G57" s="22"/>
      <c r="H57" s="22"/>
      <c r="I57" s="22"/>
      <c r="J57" s="22"/>
    </row>
    <row r="58" spans="1:10">
      <c r="A58" s="22"/>
      <c r="B58" s="34">
        <v>0.90909090909090906</v>
      </c>
      <c r="C58" s="22"/>
      <c r="D58" s="22"/>
      <c r="E58" s="22" t="s">
        <v>81</v>
      </c>
      <c r="F58" s="22">
        <f>F47-1</f>
        <v>14</v>
      </c>
      <c r="G58" s="22"/>
      <c r="H58" s="22"/>
      <c r="I58" s="22"/>
      <c r="J58" s="22"/>
    </row>
    <row r="59" spans="1:10">
      <c r="A59" s="22"/>
      <c r="B59" s="34">
        <v>0.90909090909090906</v>
      </c>
      <c r="C59" s="22"/>
      <c r="D59" s="22"/>
      <c r="E59" s="22"/>
      <c r="F59" s="22"/>
      <c r="G59" s="22"/>
      <c r="H59" s="22"/>
      <c r="I59" s="22"/>
      <c r="J59" s="22"/>
    </row>
    <row r="60" spans="1:10">
      <c r="A60" s="22"/>
      <c r="B60" s="34">
        <v>0.90909090909090906</v>
      </c>
      <c r="C60" s="22"/>
      <c r="D60" s="22"/>
      <c r="E60" s="8" t="s">
        <v>82</v>
      </c>
      <c r="F60" s="8">
        <f>_xlfn.T.DIST.2T(ABS(F56),F58)</f>
        <v>7.2311621249893305E-5</v>
      </c>
      <c r="G60" s="22"/>
      <c r="H60" s="15" t="s">
        <v>140</v>
      </c>
      <c r="I60" s="15"/>
      <c r="J60" s="15"/>
    </row>
    <row r="61" spans="1:10" ht="18">
      <c r="A61" s="22"/>
      <c r="B61" s="34">
        <v>0.90909090909090906</v>
      </c>
      <c r="C61" s="22"/>
      <c r="D61" s="22"/>
      <c r="E61" s="22"/>
      <c r="F61" s="22"/>
      <c r="G61" s="22"/>
      <c r="H61" s="22" t="s">
        <v>138</v>
      </c>
      <c r="I61" s="22"/>
      <c r="J61" s="22"/>
    </row>
    <row r="62" spans="1:10" ht="18">
      <c r="A62" s="22"/>
      <c r="B62" s="35"/>
      <c r="C62" s="22"/>
      <c r="D62" s="22"/>
      <c r="E62" s="8" t="s">
        <v>83</v>
      </c>
      <c r="F62" s="8">
        <f>_xlfn.T.INV.2T(0.05,F58)</f>
        <v>2.1447866879178044</v>
      </c>
      <c r="G62" s="22"/>
      <c r="H62" s="22" t="s">
        <v>139</v>
      </c>
      <c r="I62" s="22"/>
      <c r="J62" s="22"/>
    </row>
    <row r="63" spans="1:10">
      <c r="A63" s="22"/>
      <c r="B63" s="22"/>
      <c r="C63" s="22"/>
      <c r="D63" s="22"/>
      <c r="E63" s="22" t="s">
        <v>84</v>
      </c>
      <c r="F63" s="22"/>
      <c r="G63" s="22"/>
      <c r="H63" s="22"/>
      <c r="I63" s="22"/>
      <c r="J63" s="22"/>
    </row>
    <row r="64" spans="1:10">
      <c r="A64" s="22"/>
      <c r="B64" s="22"/>
      <c r="C64" s="22"/>
      <c r="D64" s="22"/>
      <c r="E64" s="22"/>
      <c r="F64" s="22"/>
      <c r="G64" s="22"/>
      <c r="H64" s="22"/>
      <c r="I64" s="22"/>
      <c r="J64" s="22"/>
    </row>
    <row r="65" spans="1:12">
      <c r="A65" s="7" t="s">
        <v>137</v>
      </c>
      <c r="B65" s="7"/>
      <c r="C65" s="7"/>
      <c r="D65" s="7"/>
      <c r="E65" s="7"/>
      <c r="F65" s="7"/>
      <c r="G65" s="7"/>
      <c r="H65" s="7"/>
      <c r="I65" s="7"/>
      <c r="J65" s="7"/>
      <c r="L65" s="22"/>
    </row>
    <row r="66" spans="1:12">
      <c r="A66" s="22"/>
      <c r="B66" s="22" t="s">
        <v>6</v>
      </c>
      <c r="C66" s="22"/>
      <c r="D66" s="22"/>
      <c r="E66" s="22"/>
      <c r="F66" s="22"/>
      <c r="G66" s="22"/>
      <c r="H66" s="22"/>
      <c r="I66" s="22"/>
      <c r="J66" s="22"/>
      <c r="L66" s="22"/>
    </row>
    <row r="67" spans="1:12">
      <c r="A67" s="22"/>
      <c r="B67" s="65">
        <v>0.54545454545454541</v>
      </c>
      <c r="C67" s="22"/>
      <c r="D67" s="22"/>
      <c r="E67" s="9" t="s">
        <v>17</v>
      </c>
      <c r="F67" s="10">
        <f>COUNT(B67:B81)</f>
        <v>12</v>
      </c>
      <c r="G67" s="22"/>
      <c r="H67" s="22"/>
      <c r="I67" s="22"/>
      <c r="J67" s="22"/>
      <c r="L67" s="22"/>
    </row>
    <row r="68" spans="1:12">
      <c r="A68" s="22"/>
      <c r="B68" s="65">
        <v>0.63636363636363635</v>
      </c>
      <c r="C68" s="22"/>
      <c r="D68" s="22"/>
      <c r="E68" s="11" t="s">
        <v>18</v>
      </c>
      <c r="F68" s="27">
        <f>AVERAGE(B67:B81)</f>
        <v>0.6742424242424242</v>
      </c>
      <c r="G68" s="22"/>
      <c r="H68" s="22"/>
      <c r="I68" s="22"/>
      <c r="J68" s="22"/>
      <c r="L68" s="22"/>
    </row>
    <row r="69" spans="1:12">
      <c r="A69" s="22"/>
      <c r="B69" s="65">
        <v>0.63636363636363635</v>
      </c>
      <c r="C69" s="22"/>
      <c r="D69" s="22"/>
      <c r="E69" s="12" t="s">
        <v>19</v>
      </c>
      <c r="F69" s="29">
        <f>_xlfn.STDEV.S(B67:B81)</f>
        <v>5.7604748392083981E-2</v>
      </c>
      <c r="G69" s="22"/>
      <c r="H69" s="22"/>
      <c r="I69" s="22"/>
      <c r="J69" s="22"/>
      <c r="L69" s="22"/>
    </row>
    <row r="70" spans="1:12">
      <c r="A70" s="22"/>
      <c r="B70" s="65">
        <v>0.63636363636363635</v>
      </c>
      <c r="C70" s="22"/>
      <c r="D70" s="22"/>
      <c r="E70" s="22"/>
      <c r="F70" s="36"/>
      <c r="G70" s="22"/>
      <c r="H70" s="22"/>
      <c r="I70" s="22"/>
      <c r="J70" s="22"/>
      <c r="L70" s="22"/>
    </row>
    <row r="71" spans="1:12">
      <c r="A71" s="22"/>
      <c r="B71" s="65">
        <v>0.68181818181818177</v>
      </c>
      <c r="C71" s="22"/>
      <c r="D71" s="22"/>
      <c r="E71" s="31" t="s">
        <v>76</v>
      </c>
      <c r="F71" s="37">
        <v>0.68181818181818177</v>
      </c>
      <c r="G71" s="22"/>
      <c r="H71" s="22"/>
      <c r="I71" s="22"/>
      <c r="J71" s="22"/>
      <c r="L71" s="22"/>
    </row>
    <row r="72" spans="1:12">
      <c r="A72" s="22"/>
      <c r="B72" s="65">
        <v>0.68181818181818177</v>
      </c>
      <c r="C72" s="22"/>
      <c r="D72" s="22"/>
      <c r="E72" s="22"/>
      <c r="F72" s="36"/>
      <c r="G72" s="22"/>
      <c r="H72" s="22"/>
      <c r="I72" s="22"/>
      <c r="J72" s="22"/>
      <c r="L72" s="22"/>
    </row>
    <row r="73" spans="1:12">
      <c r="A73" s="22"/>
      <c r="B73" s="65">
        <v>0.68181818181818177</v>
      </c>
      <c r="C73" s="22"/>
      <c r="D73" s="22"/>
      <c r="E73" s="22" t="s">
        <v>77</v>
      </c>
      <c r="F73" s="36"/>
      <c r="G73" s="22"/>
      <c r="H73" s="22"/>
      <c r="I73" s="22"/>
      <c r="J73" s="22"/>
      <c r="L73" s="22"/>
    </row>
    <row r="74" spans="1:12">
      <c r="A74" s="22"/>
      <c r="B74" s="65">
        <v>0.68181818181818177</v>
      </c>
      <c r="C74" s="22"/>
      <c r="D74" s="22"/>
      <c r="E74" s="9" t="s">
        <v>78</v>
      </c>
      <c r="F74" s="38">
        <f>F68-F71</f>
        <v>-7.575757575757569E-3</v>
      </c>
      <c r="G74" s="22"/>
      <c r="H74" s="22"/>
      <c r="I74" s="22"/>
      <c r="J74" s="22"/>
      <c r="L74" s="22"/>
    </row>
    <row r="75" spans="1:12">
      <c r="A75" s="22"/>
      <c r="B75" s="65">
        <v>0.68181818181818177</v>
      </c>
      <c r="C75" s="22"/>
      <c r="D75" s="22"/>
      <c r="E75" s="11" t="s">
        <v>79</v>
      </c>
      <c r="F75" s="27">
        <f>F69</f>
        <v>5.7604748392083981E-2</v>
      </c>
      <c r="G75" s="22"/>
      <c r="H75" s="22"/>
      <c r="I75" s="22"/>
      <c r="J75" s="22"/>
      <c r="L75" s="22"/>
    </row>
    <row r="76" spans="1:12">
      <c r="A76" s="22"/>
      <c r="B76" s="65">
        <v>0.72727272727272729</v>
      </c>
      <c r="C76" s="22"/>
      <c r="D76" s="22"/>
      <c r="E76" s="12" t="s">
        <v>80</v>
      </c>
      <c r="F76" s="32">
        <f>SQRT(F67)*(F74/F75)</f>
        <v>-0.45557345160941976</v>
      </c>
      <c r="G76" s="22"/>
      <c r="H76" s="22"/>
      <c r="I76" s="22"/>
      <c r="J76" s="22"/>
      <c r="L76" s="22"/>
    </row>
    <row r="77" spans="1:12">
      <c r="A77" s="22"/>
      <c r="B77" s="65">
        <v>0.72727272727272729</v>
      </c>
      <c r="C77" s="22"/>
      <c r="D77" s="22"/>
      <c r="E77" s="22"/>
      <c r="F77" s="22"/>
      <c r="G77" s="22"/>
      <c r="H77" s="22"/>
      <c r="I77" s="22"/>
      <c r="J77" s="22"/>
      <c r="L77" s="22"/>
    </row>
    <row r="78" spans="1:12">
      <c r="A78" s="22"/>
      <c r="B78" s="65">
        <v>0.77272727272727271</v>
      </c>
      <c r="C78" s="22"/>
      <c r="D78" s="22"/>
      <c r="E78" s="22" t="s">
        <v>81</v>
      </c>
      <c r="F78" s="22">
        <f>F67-1</f>
        <v>11</v>
      </c>
      <c r="G78" s="22"/>
      <c r="H78" s="22"/>
      <c r="I78" s="22"/>
      <c r="J78" s="22"/>
      <c r="L78" s="22"/>
    </row>
    <row r="79" spans="1:12">
      <c r="A79" s="22"/>
      <c r="B79" s="22"/>
      <c r="C79" s="22"/>
      <c r="D79" s="22"/>
      <c r="E79" s="22"/>
      <c r="F79" s="22"/>
      <c r="G79" s="22"/>
      <c r="H79" s="22"/>
      <c r="I79" s="22"/>
      <c r="J79" s="22"/>
      <c r="L79" s="22"/>
    </row>
    <row r="80" spans="1:12">
      <c r="A80" s="22"/>
      <c r="B80" s="22"/>
      <c r="C80" s="22"/>
      <c r="D80" s="22"/>
      <c r="E80" s="8" t="s">
        <v>82</v>
      </c>
      <c r="F80" s="8">
        <f>_xlfn.T.DIST.2T(ABS(F76),F78)</f>
        <v>0.6575582037296519</v>
      </c>
      <c r="G80" s="22"/>
      <c r="H80" s="17" t="s">
        <v>86</v>
      </c>
      <c r="I80" s="17"/>
      <c r="J80" s="17"/>
      <c r="L80" s="22"/>
    </row>
    <row r="81" spans="1:12" ht="18">
      <c r="A81" s="22"/>
      <c r="B81" s="22"/>
      <c r="C81" s="22"/>
      <c r="D81" s="22"/>
      <c r="E81" s="22"/>
      <c r="F81" s="22"/>
      <c r="G81" s="22"/>
      <c r="H81" s="22" t="s">
        <v>87</v>
      </c>
      <c r="I81" s="22"/>
      <c r="J81" s="22"/>
      <c r="L81" s="22"/>
    </row>
    <row r="82" spans="1:12" ht="18">
      <c r="A82" s="22"/>
      <c r="B82" s="35"/>
      <c r="C82" s="22"/>
      <c r="D82" s="22"/>
      <c r="E82" s="8" t="s">
        <v>83</v>
      </c>
      <c r="F82" s="8">
        <f>_xlfn.T.INV.2T(0.05,F78)</f>
        <v>2.2009851600916384</v>
      </c>
      <c r="G82" s="22"/>
      <c r="H82" s="22" t="s">
        <v>88</v>
      </c>
      <c r="I82" s="22"/>
      <c r="J82" s="22"/>
      <c r="L82" s="22"/>
    </row>
    <row r="83" spans="1:12">
      <c r="A83" s="22"/>
      <c r="B83" s="22"/>
      <c r="C83" s="22"/>
      <c r="D83" s="22"/>
      <c r="E83" s="22" t="s">
        <v>84</v>
      </c>
      <c r="F83" s="22"/>
      <c r="G83" s="22"/>
      <c r="H83" s="22"/>
      <c r="I83" s="22"/>
      <c r="J83" s="22"/>
      <c r="L83" s="22"/>
    </row>
    <row r="84" spans="1:12">
      <c r="L84" s="22"/>
    </row>
    <row r="85" spans="1:12">
      <c r="L85" s="22"/>
    </row>
    <row r="86" spans="1:12">
      <c r="A86" s="39" t="s">
        <v>189</v>
      </c>
      <c r="B86" s="33"/>
      <c r="C86" s="33"/>
      <c r="D86" s="33"/>
      <c r="E86" s="33"/>
      <c r="F86" s="33"/>
      <c r="G86" s="33"/>
      <c r="H86" s="33"/>
      <c r="I86" s="33"/>
      <c r="J86" s="33"/>
      <c r="L86" s="22"/>
    </row>
    <row r="87" spans="1:12">
      <c r="A87" s="7" t="s">
        <v>75</v>
      </c>
      <c r="B87" s="7"/>
      <c r="C87" s="7"/>
      <c r="D87" s="7"/>
      <c r="E87" s="7"/>
      <c r="F87" s="7"/>
      <c r="G87" s="7"/>
      <c r="H87" s="7"/>
      <c r="I87" s="7"/>
      <c r="J87" s="7"/>
      <c r="L87" s="22"/>
    </row>
    <row r="88" spans="1:12">
      <c r="A88" s="22"/>
      <c r="B88" s="22" t="s">
        <v>6</v>
      </c>
      <c r="C88" s="22"/>
      <c r="D88" s="22"/>
      <c r="E88" s="22"/>
      <c r="F88" s="22"/>
      <c r="G88" s="22"/>
      <c r="H88" s="22"/>
      <c r="I88" s="22"/>
      <c r="J88" s="22"/>
      <c r="L88" s="22"/>
    </row>
    <row r="89" spans="1:12">
      <c r="A89" s="22"/>
      <c r="B89" s="34">
        <v>0.65</v>
      </c>
      <c r="C89" s="22"/>
      <c r="D89" s="22"/>
      <c r="E89" s="9" t="s">
        <v>17</v>
      </c>
      <c r="F89" s="10">
        <f>COUNT(B89:B103)</f>
        <v>15</v>
      </c>
      <c r="G89" s="22"/>
      <c r="H89" s="22"/>
      <c r="I89" s="22"/>
      <c r="J89" s="22"/>
      <c r="L89" s="22"/>
    </row>
    <row r="90" spans="1:12">
      <c r="A90" s="22"/>
      <c r="B90" s="34">
        <v>0.65</v>
      </c>
      <c r="C90" s="22"/>
      <c r="D90" s="22"/>
      <c r="E90" s="11" t="s">
        <v>18</v>
      </c>
      <c r="F90" s="27">
        <f>AVERAGE(B89:B103)</f>
        <v>0.82333333333333347</v>
      </c>
      <c r="G90" s="22"/>
      <c r="H90" s="22"/>
      <c r="I90" s="22"/>
      <c r="J90" s="22"/>
      <c r="L90" s="22"/>
    </row>
    <row r="91" spans="1:12">
      <c r="A91" s="22"/>
      <c r="B91" s="34">
        <v>0.7</v>
      </c>
      <c r="C91" s="22"/>
      <c r="D91" s="22"/>
      <c r="E91" s="12" t="s">
        <v>19</v>
      </c>
      <c r="F91" s="29">
        <f>_xlfn.STDEV.S(B89:B103)</f>
        <v>0.10668154658117933</v>
      </c>
      <c r="G91" s="22"/>
      <c r="H91" s="22"/>
      <c r="I91" s="22"/>
      <c r="J91" s="22"/>
      <c r="L91" s="22"/>
    </row>
    <row r="92" spans="1:12">
      <c r="A92" s="22"/>
      <c r="B92" s="34">
        <v>0.7</v>
      </c>
      <c r="C92" s="22"/>
      <c r="D92" s="22"/>
      <c r="E92" s="22"/>
      <c r="F92" s="36"/>
      <c r="G92" s="22"/>
      <c r="H92" s="22"/>
      <c r="I92" s="22"/>
      <c r="J92" s="22"/>
    </row>
    <row r="93" spans="1:12">
      <c r="A93" s="22"/>
      <c r="B93" s="34">
        <v>0.8</v>
      </c>
      <c r="C93" s="22"/>
      <c r="D93" s="22"/>
      <c r="E93" s="31" t="s">
        <v>76</v>
      </c>
      <c r="F93" s="37">
        <v>0.8</v>
      </c>
      <c r="G93" s="22"/>
      <c r="H93" s="22"/>
      <c r="I93" s="22"/>
      <c r="J93" s="22"/>
    </row>
    <row r="94" spans="1:12">
      <c r="A94" s="22"/>
      <c r="B94" s="34">
        <v>0.8</v>
      </c>
      <c r="C94" s="22"/>
      <c r="D94" s="22"/>
      <c r="E94" s="22"/>
      <c r="F94" s="36"/>
      <c r="G94" s="22"/>
      <c r="H94" s="22"/>
      <c r="I94" s="22"/>
      <c r="J94" s="22"/>
    </row>
    <row r="95" spans="1:12">
      <c r="A95" s="22"/>
      <c r="B95" s="34">
        <v>0.8</v>
      </c>
      <c r="C95" s="22"/>
      <c r="D95" s="22"/>
      <c r="E95" s="22" t="s">
        <v>77</v>
      </c>
      <c r="F95" s="36"/>
      <c r="G95" s="22"/>
      <c r="H95" s="22"/>
      <c r="I95" s="22"/>
      <c r="J95" s="22"/>
    </row>
    <row r="96" spans="1:12">
      <c r="A96" s="22"/>
      <c r="B96" s="34">
        <v>0.85</v>
      </c>
      <c r="C96" s="22"/>
      <c r="D96" s="22"/>
      <c r="E96" s="9" t="s">
        <v>78</v>
      </c>
      <c r="F96" s="38">
        <f>F90-F93</f>
        <v>2.3333333333333428E-2</v>
      </c>
      <c r="G96" s="22"/>
      <c r="H96" s="22"/>
      <c r="I96" s="22"/>
      <c r="J96" s="22"/>
    </row>
    <row r="97" spans="1:10">
      <c r="A97" s="22"/>
      <c r="B97" s="34">
        <v>0.9</v>
      </c>
      <c r="C97" s="22"/>
      <c r="D97" s="22"/>
      <c r="E97" s="11" t="s">
        <v>79</v>
      </c>
      <c r="F97" s="27">
        <f>F91</f>
        <v>0.10668154658117933</v>
      </c>
      <c r="G97" s="22"/>
      <c r="H97" s="22"/>
      <c r="I97" s="22"/>
      <c r="J97" s="22"/>
    </row>
    <row r="98" spans="1:10">
      <c r="A98" s="22"/>
      <c r="B98" s="34">
        <v>0.9</v>
      </c>
      <c r="C98" s="22"/>
      <c r="D98" s="22"/>
      <c r="E98" s="12" t="s">
        <v>80</v>
      </c>
      <c r="F98" s="32">
        <f>SQRT(F89)*(F96/F97)</f>
        <v>0.84709693763897587</v>
      </c>
      <c r="G98" s="22"/>
      <c r="H98" s="22"/>
      <c r="I98" s="22"/>
      <c r="J98" s="22"/>
    </row>
    <row r="99" spans="1:10">
      <c r="A99" s="22"/>
      <c r="B99" s="34">
        <v>0.9</v>
      </c>
      <c r="C99" s="22"/>
      <c r="D99" s="22"/>
      <c r="E99" s="22"/>
      <c r="F99" s="22"/>
      <c r="G99" s="22"/>
      <c r="H99" s="22"/>
      <c r="I99" s="22"/>
      <c r="J99" s="22"/>
    </row>
    <row r="100" spans="1:10">
      <c r="A100" s="22"/>
      <c r="B100" s="34">
        <v>0.9</v>
      </c>
      <c r="C100" s="22"/>
      <c r="D100" s="22"/>
      <c r="E100" s="22" t="s">
        <v>81</v>
      </c>
      <c r="F100" s="22">
        <f>F89-1</f>
        <v>14</v>
      </c>
      <c r="G100" s="22"/>
      <c r="H100" s="22"/>
      <c r="I100" s="22"/>
      <c r="J100" s="22"/>
    </row>
    <row r="101" spans="1:10">
      <c r="A101" s="22"/>
      <c r="B101" s="34">
        <v>0.9</v>
      </c>
      <c r="C101" s="22"/>
      <c r="D101" s="22"/>
      <c r="E101" s="22"/>
      <c r="F101" s="22"/>
      <c r="G101" s="22"/>
      <c r="H101" s="22"/>
      <c r="I101" s="22"/>
      <c r="J101" s="22"/>
    </row>
    <row r="102" spans="1:10">
      <c r="A102" s="22"/>
      <c r="B102" s="34">
        <v>0.9</v>
      </c>
      <c r="C102" s="22"/>
      <c r="D102" s="22"/>
      <c r="E102" s="8" t="s">
        <v>82</v>
      </c>
      <c r="F102" s="8">
        <f>_xlfn.T.DIST.2T(ABS(F98),F100)</f>
        <v>0.41118856768490986</v>
      </c>
      <c r="G102" s="22"/>
      <c r="H102" s="17" t="s">
        <v>86</v>
      </c>
      <c r="I102" s="17"/>
      <c r="J102" s="17"/>
    </row>
    <row r="103" spans="1:10" ht="18">
      <c r="A103" s="22"/>
      <c r="B103" s="34">
        <v>1</v>
      </c>
      <c r="C103" s="22"/>
      <c r="D103" s="22"/>
      <c r="E103" s="22"/>
      <c r="F103" s="22"/>
      <c r="G103" s="22"/>
      <c r="H103" s="22" t="s">
        <v>87</v>
      </c>
      <c r="I103" s="22"/>
      <c r="J103" s="22"/>
    </row>
    <row r="104" spans="1:10" ht="18">
      <c r="A104" s="22"/>
      <c r="B104" s="35"/>
      <c r="C104" s="22"/>
      <c r="D104" s="22"/>
      <c r="E104" s="8" t="s">
        <v>83</v>
      </c>
      <c r="F104" s="8">
        <f>_xlfn.T.INV.2T(0.05,F100)</f>
        <v>2.1447866879178044</v>
      </c>
      <c r="G104" s="22"/>
      <c r="H104" s="22" t="s">
        <v>88</v>
      </c>
      <c r="I104" s="22"/>
      <c r="J104" s="22"/>
    </row>
    <row r="105" spans="1:10">
      <c r="A105" s="22"/>
      <c r="B105" s="22"/>
      <c r="C105" s="22"/>
      <c r="D105" s="22"/>
      <c r="E105" s="22" t="s">
        <v>84</v>
      </c>
      <c r="F105" s="22"/>
      <c r="G105" s="22"/>
      <c r="H105" s="22"/>
      <c r="I105" s="22"/>
      <c r="J105" s="22"/>
    </row>
    <row r="106" spans="1:10">
      <c r="A106" s="22"/>
      <c r="B106" s="22"/>
      <c r="C106" s="22"/>
      <c r="D106" s="22"/>
      <c r="E106" s="22"/>
      <c r="F106" s="22"/>
      <c r="G106" s="22"/>
      <c r="H106" s="22"/>
      <c r="I106" s="22"/>
      <c r="J106" s="22"/>
    </row>
    <row r="107" spans="1:10">
      <c r="A107" s="7" t="s">
        <v>137</v>
      </c>
      <c r="B107" s="7"/>
      <c r="C107" s="7"/>
      <c r="D107" s="7"/>
      <c r="E107" s="7"/>
      <c r="F107" s="7"/>
      <c r="G107" s="7"/>
      <c r="H107" s="7"/>
      <c r="I107" s="7"/>
      <c r="J107" s="7"/>
    </row>
    <row r="108" spans="1:10">
      <c r="A108" s="22"/>
      <c r="B108" s="22" t="s">
        <v>6</v>
      </c>
      <c r="C108" s="22"/>
      <c r="D108" s="22"/>
      <c r="E108" s="22"/>
      <c r="F108" s="22"/>
      <c r="G108" s="22"/>
      <c r="H108" s="22"/>
      <c r="I108" s="22"/>
      <c r="J108" s="22"/>
    </row>
    <row r="109" spans="1:10">
      <c r="A109" s="22"/>
      <c r="B109" s="65">
        <v>0.75</v>
      </c>
      <c r="C109" s="22"/>
      <c r="D109" s="22"/>
      <c r="E109" s="9" t="s">
        <v>17</v>
      </c>
      <c r="F109" s="10">
        <f>COUNT(B109:B123)</f>
        <v>12</v>
      </c>
      <c r="G109" s="22"/>
      <c r="H109" s="22"/>
      <c r="I109" s="22"/>
      <c r="J109" s="22"/>
    </row>
    <row r="110" spans="1:10">
      <c r="A110" s="22"/>
      <c r="B110" s="65">
        <v>0.83333333333333337</v>
      </c>
      <c r="C110" s="22"/>
      <c r="D110" s="22"/>
      <c r="E110" s="11" t="s">
        <v>18</v>
      </c>
      <c r="F110" s="27">
        <f>AVERAGE(B109:B123)</f>
        <v>0.91666666666666663</v>
      </c>
      <c r="G110" s="22"/>
      <c r="H110" s="22"/>
      <c r="I110" s="22"/>
      <c r="J110" s="22"/>
    </row>
    <row r="111" spans="1:10">
      <c r="A111" s="22"/>
      <c r="B111" s="65">
        <v>0.91666666666666663</v>
      </c>
      <c r="C111" s="22"/>
      <c r="D111" s="22"/>
      <c r="E111" s="12" t="s">
        <v>19</v>
      </c>
      <c r="F111" s="29">
        <f>_xlfn.STDEV.S(B109:B123)</f>
        <v>7.1066905451870138E-2</v>
      </c>
      <c r="G111" s="22"/>
      <c r="H111" s="22"/>
      <c r="I111" s="22"/>
      <c r="J111" s="22"/>
    </row>
    <row r="112" spans="1:10">
      <c r="A112" s="22"/>
      <c r="B112" s="65">
        <v>0.91666666666666663</v>
      </c>
      <c r="C112" s="22"/>
      <c r="D112" s="22"/>
      <c r="E112" s="22"/>
      <c r="F112" s="36"/>
      <c r="G112" s="22"/>
      <c r="H112" s="22"/>
      <c r="I112" s="22"/>
      <c r="J112" s="22"/>
    </row>
    <row r="113" spans="1:10">
      <c r="A113" s="22"/>
      <c r="B113" s="65">
        <v>0.91666666666666663</v>
      </c>
      <c r="C113" s="22"/>
      <c r="D113" s="22"/>
      <c r="E113" s="31" t="s">
        <v>76</v>
      </c>
      <c r="F113" s="102">
        <v>0.75</v>
      </c>
      <c r="G113" s="22"/>
      <c r="H113" s="22"/>
      <c r="I113" s="22"/>
      <c r="J113" s="22"/>
    </row>
    <row r="114" spans="1:10">
      <c r="A114" s="22"/>
      <c r="B114" s="65">
        <v>0.91666666666666663</v>
      </c>
      <c r="C114" s="22"/>
      <c r="D114" s="22"/>
      <c r="E114" s="22"/>
      <c r="F114" s="36"/>
      <c r="G114" s="22"/>
      <c r="H114" s="22"/>
      <c r="I114" s="22"/>
      <c r="J114" s="22"/>
    </row>
    <row r="115" spans="1:10">
      <c r="A115" s="22"/>
      <c r="B115" s="65">
        <v>0.91666666666666663</v>
      </c>
      <c r="C115" s="22"/>
      <c r="D115" s="22"/>
      <c r="E115" s="22" t="s">
        <v>77</v>
      </c>
      <c r="F115" s="36"/>
      <c r="G115" s="22"/>
      <c r="H115" s="22"/>
      <c r="I115" s="22"/>
      <c r="J115" s="22"/>
    </row>
    <row r="116" spans="1:10">
      <c r="A116" s="22"/>
      <c r="B116" s="65">
        <v>0.91666666666666663</v>
      </c>
      <c r="C116" s="22"/>
      <c r="D116" s="22"/>
      <c r="E116" s="9" t="s">
        <v>78</v>
      </c>
      <c r="F116" s="38">
        <f>F110-F113</f>
        <v>0.16666666666666663</v>
      </c>
      <c r="G116" s="22"/>
      <c r="H116" s="22"/>
      <c r="I116" s="22"/>
      <c r="J116" s="22"/>
    </row>
    <row r="117" spans="1:10">
      <c r="A117" s="22"/>
      <c r="B117" s="65">
        <v>0.91666666666666663</v>
      </c>
      <c r="C117" s="22"/>
      <c r="D117" s="22"/>
      <c r="E117" s="11" t="s">
        <v>79</v>
      </c>
      <c r="F117" s="27">
        <f>F111</f>
        <v>7.1066905451870138E-2</v>
      </c>
      <c r="G117" s="22"/>
      <c r="H117" s="22"/>
      <c r="I117" s="22"/>
      <c r="J117" s="22"/>
    </row>
    <row r="118" spans="1:10">
      <c r="A118" s="22"/>
      <c r="B118" s="65">
        <v>1</v>
      </c>
      <c r="C118" s="22"/>
      <c r="D118" s="22"/>
      <c r="E118" s="12" t="s">
        <v>80</v>
      </c>
      <c r="F118" s="32">
        <f>SQRT(F109)*(F116/F117)</f>
        <v>8.1240384046359591</v>
      </c>
      <c r="G118" s="22"/>
      <c r="H118" s="22"/>
      <c r="I118" s="22"/>
      <c r="J118" s="22"/>
    </row>
    <row r="119" spans="1:10">
      <c r="A119" s="22"/>
      <c r="B119" s="65">
        <v>1</v>
      </c>
      <c r="C119" s="22"/>
      <c r="D119" s="22"/>
      <c r="E119" s="22"/>
      <c r="F119" s="22"/>
      <c r="G119" s="22"/>
      <c r="H119" s="22"/>
      <c r="I119" s="22"/>
      <c r="J119" s="22"/>
    </row>
    <row r="120" spans="1:10">
      <c r="A120" s="22"/>
      <c r="B120" s="65">
        <v>1</v>
      </c>
      <c r="C120" s="22"/>
      <c r="D120" s="22"/>
      <c r="E120" s="22" t="s">
        <v>81</v>
      </c>
      <c r="F120" s="22">
        <f>F109-1</f>
        <v>11</v>
      </c>
      <c r="G120" s="22"/>
      <c r="H120" s="22"/>
      <c r="I120" s="22"/>
      <c r="J120" s="22"/>
    </row>
    <row r="121" spans="1:10">
      <c r="A121" s="22"/>
      <c r="B121" s="22"/>
      <c r="C121" s="22"/>
      <c r="D121" s="22"/>
      <c r="E121" s="22"/>
      <c r="F121" s="22"/>
      <c r="G121" s="22"/>
      <c r="H121" s="22"/>
      <c r="I121" s="22"/>
      <c r="J121" s="22"/>
    </row>
    <row r="122" spans="1:10">
      <c r="A122" s="22"/>
      <c r="B122" s="22"/>
      <c r="C122" s="22"/>
      <c r="D122" s="22"/>
      <c r="E122" s="8" t="s">
        <v>82</v>
      </c>
      <c r="F122" s="8">
        <f>_xlfn.T.DIST.2T(ABS(F118),F120)</f>
        <v>5.6415239032208623E-6</v>
      </c>
      <c r="G122" s="22"/>
      <c r="H122" s="15" t="s">
        <v>140</v>
      </c>
      <c r="I122" s="15"/>
      <c r="J122" s="15"/>
    </row>
    <row r="123" spans="1:10" ht="18">
      <c r="A123" s="22"/>
      <c r="B123" s="22"/>
      <c r="C123" s="22"/>
      <c r="D123" s="22"/>
      <c r="E123" s="22"/>
      <c r="F123" s="22"/>
      <c r="G123" s="22"/>
      <c r="H123" s="22" t="s">
        <v>138</v>
      </c>
      <c r="I123" s="22"/>
      <c r="J123" s="22"/>
    </row>
    <row r="124" spans="1:10" ht="18">
      <c r="A124" s="22"/>
      <c r="B124" s="35"/>
      <c r="C124" s="22"/>
      <c r="D124" s="22"/>
      <c r="E124" s="8" t="s">
        <v>83</v>
      </c>
      <c r="F124" s="8">
        <f>_xlfn.T.INV.2T(0.05,F120)</f>
        <v>2.2009851600916384</v>
      </c>
      <c r="G124" s="22"/>
      <c r="H124" s="22" t="s">
        <v>139</v>
      </c>
      <c r="I124" s="22"/>
      <c r="J124" s="22"/>
    </row>
    <row r="125" spans="1:10">
      <c r="A125" s="22"/>
      <c r="B125" s="22"/>
      <c r="C125" s="22"/>
      <c r="D125" s="22"/>
      <c r="E125" s="22" t="s">
        <v>84</v>
      </c>
      <c r="F125" s="22"/>
      <c r="G125" s="22"/>
      <c r="H125" s="22"/>
      <c r="I125" s="22"/>
      <c r="J125" s="22"/>
    </row>
    <row r="126" spans="1:10">
      <c r="A126" s="22"/>
      <c r="B126" s="22"/>
      <c r="C126" s="22"/>
      <c r="D126" s="22"/>
      <c r="E126" s="22"/>
      <c r="F126" s="22"/>
      <c r="G126" s="22"/>
      <c r="H126" s="22"/>
      <c r="I126" s="22"/>
      <c r="J126" s="22"/>
    </row>
    <row r="128" spans="1:10">
      <c r="A128" s="39" t="s">
        <v>190</v>
      </c>
      <c r="B128" s="33"/>
      <c r="C128" s="33"/>
      <c r="D128" s="33"/>
      <c r="E128" s="33"/>
      <c r="F128" s="33"/>
      <c r="G128" s="33"/>
      <c r="H128" s="33"/>
      <c r="I128" s="33"/>
      <c r="J128" s="33"/>
    </row>
    <row r="129" spans="1:10">
      <c r="A129" s="7" t="s">
        <v>75</v>
      </c>
      <c r="B129" s="7"/>
      <c r="C129" s="7"/>
      <c r="D129" s="7"/>
      <c r="E129" s="7"/>
      <c r="F129" s="7"/>
      <c r="G129" s="7"/>
      <c r="H129" s="7"/>
      <c r="I129" s="7"/>
      <c r="J129" s="7"/>
    </row>
    <row r="130" spans="1:10">
      <c r="A130" s="22"/>
      <c r="B130" s="22" t="s">
        <v>6</v>
      </c>
      <c r="C130" s="22"/>
      <c r="D130" s="22"/>
      <c r="E130" s="22"/>
      <c r="F130" s="22"/>
      <c r="G130" s="22"/>
      <c r="H130" s="22"/>
      <c r="I130" s="22"/>
      <c r="J130" s="22"/>
    </row>
    <row r="131" spans="1:10">
      <c r="A131" s="22"/>
      <c r="B131" s="34">
        <v>0.65</v>
      </c>
      <c r="C131" s="22"/>
      <c r="D131" s="22"/>
      <c r="E131" s="9" t="s">
        <v>17</v>
      </c>
      <c r="F131" s="10">
        <f>COUNT(B131:B145)</f>
        <v>15</v>
      </c>
      <c r="G131" s="22"/>
      <c r="H131" s="22"/>
      <c r="I131" s="22"/>
      <c r="J131" s="22"/>
    </row>
    <row r="132" spans="1:10">
      <c r="A132" s="22"/>
      <c r="B132" s="34">
        <v>0.65</v>
      </c>
      <c r="C132" s="22"/>
      <c r="D132" s="22"/>
      <c r="E132" s="11" t="s">
        <v>18</v>
      </c>
      <c r="F132" s="27">
        <f>AVERAGE(B131:B145)</f>
        <v>0.82333333333333347</v>
      </c>
      <c r="G132" s="22"/>
      <c r="H132" s="22"/>
      <c r="I132" s="22"/>
      <c r="J132" s="22"/>
    </row>
    <row r="133" spans="1:10">
      <c r="A133" s="22"/>
      <c r="B133" s="34">
        <v>0.7</v>
      </c>
      <c r="C133" s="22"/>
      <c r="D133" s="22"/>
      <c r="E133" s="12" t="s">
        <v>19</v>
      </c>
      <c r="F133" s="29">
        <f>_xlfn.STDEV.S(B131:B145)</f>
        <v>0.10668154658117933</v>
      </c>
      <c r="G133" s="22"/>
      <c r="H133" s="22"/>
      <c r="I133" s="22"/>
      <c r="J133" s="22"/>
    </row>
    <row r="134" spans="1:10">
      <c r="A134" s="22"/>
      <c r="B134" s="34">
        <v>0.7</v>
      </c>
      <c r="C134" s="22"/>
      <c r="D134" s="22"/>
      <c r="E134" s="22"/>
      <c r="F134" s="36"/>
      <c r="G134" s="22"/>
      <c r="H134" s="22"/>
      <c r="I134" s="22"/>
      <c r="J134" s="22"/>
    </row>
    <row r="135" spans="1:10">
      <c r="A135" s="22"/>
      <c r="B135" s="34">
        <v>0.8</v>
      </c>
      <c r="C135" s="22"/>
      <c r="D135" s="22"/>
      <c r="E135" s="31" t="s">
        <v>76</v>
      </c>
      <c r="F135" s="37">
        <v>0.95</v>
      </c>
      <c r="G135" s="22"/>
      <c r="H135" s="22"/>
      <c r="I135" s="22"/>
      <c r="J135" s="22"/>
    </row>
    <row r="136" spans="1:10">
      <c r="A136" s="22"/>
      <c r="B136" s="34">
        <v>0.8</v>
      </c>
      <c r="C136" s="22"/>
      <c r="D136" s="22"/>
      <c r="E136" s="22"/>
      <c r="F136" s="36"/>
      <c r="G136" s="22"/>
      <c r="H136" s="22"/>
      <c r="I136" s="22"/>
      <c r="J136" s="22"/>
    </row>
    <row r="137" spans="1:10">
      <c r="A137" s="22"/>
      <c r="B137" s="34">
        <v>0.8</v>
      </c>
      <c r="C137" s="22"/>
      <c r="D137" s="22"/>
      <c r="E137" s="22" t="s">
        <v>77</v>
      </c>
      <c r="F137" s="36"/>
      <c r="G137" s="22"/>
      <c r="H137" s="22"/>
      <c r="I137" s="22"/>
      <c r="J137" s="22"/>
    </row>
    <row r="138" spans="1:10">
      <c r="A138" s="22"/>
      <c r="B138" s="34">
        <v>0.85</v>
      </c>
      <c r="C138" s="22"/>
      <c r="D138" s="22"/>
      <c r="E138" s="9" t="s">
        <v>78</v>
      </c>
      <c r="F138" s="38">
        <f>F132-F135</f>
        <v>-0.12666666666666648</v>
      </c>
      <c r="G138" s="22"/>
      <c r="H138" s="22"/>
      <c r="I138" s="22"/>
      <c r="J138" s="22"/>
    </row>
    <row r="139" spans="1:10">
      <c r="A139" s="22"/>
      <c r="B139" s="34">
        <v>0.9</v>
      </c>
      <c r="C139" s="22"/>
      <c r="D139" s="22"/>
      <c r="E139" s="11" t="s">
        <v>79</v>
      </c>
      <c r="F139" s="27">
        <f>F133</f>
        <v>0.10668154658117933</v>
      </c>
      <c r="G139" s="22"/>
      <c r="H139" s="22"/>
      <c r="I139" s="22"/>
      <c r="J139" s="22"/>
    </row>
    <row r="140" spans="1:10">
      <c r="A140" s="22"/>
      <c r="B140" s="34">
        <v>0.9</v>
      </c>
      <c r="C140" s="22"/>
      <c r="D140" s="22"/>
      <c r="E140" s="12" t="s">
        <v>80</v>
      </c>
      <c r="F140" s="32">
        <f>SQRT(F131)*(F138/F139)</f>
        <v>-4.5985262328972727</v>
      </c>
      <c r="G140" s="22"/>
      <c r="H140" s="22"/>
      <c r="I140" s="22"/>
      <c r="J140" s="22"/>
    </row>
    <row r="141" spans="1:10">
      <c r="A141" s="22"/>
      <c r="B141" s="34">
        <v>0.9</v>
      </c>
      <c r="C141" s="22"/>
      <c r="D141" s="22"/>
      <c r="E141" s="22"/>
      <c r="F141" s="22"/>
      <c r="G141" s="22"/>
      <c r="H141" s="22"/>
      <c r="I141" s="22"/>
      <c r="J141" s="22"/>
    </row>
    <row r="142" spans="1:10">
      <c r="A142" s="22"/>
      <c r="B142" s="34">
        <v>0.9</v>
      </c>
      <c r="C142" s="22"/>
      <c r="D142" s="22"/>
      <c r="E142" s="22" t="s">
        <v>81</v>
      </c>
      <c r="F142" s="22">
        <f>F131-1</f>
        <v>14</v>
      </c>
      <c r="G142" s="22"/>
      <c r="H142" s="22"/>
      <c r="I142" s="22"/>
      <c r="J142" s="22"/>
    </row>
    <row r="143" spans="1:10">
      <c r="A143" s="22"/>
      <c r="B143" s="34">
        <v>0.9</v>
      </c>
      <c r="C143" s="22"/>
      <c r="D143" s="22"/>
      <c r="E143" s="22"/>
      <c r="F143" s="22"/>
      <c r="G143" s="22"/>
      <c r="H143" s="22"/>
      <c r="I143" s="22"/>
      <c r="J143" s="22"/>
    </row>
    <row r="144" spans="1:10">
      <c r="A144" s="22"/>
      <c r="B144" s="34">
        <v>0.9</v>
      </c>
      <c r="C144" s="22"/>
      <c r="D144" s="22"/>
      <c r="E144" s="8" t="s">
        <v>82</v>
      </c>
      <c r="F144" s="8">
        <f>_xlfn.T.DIST.2T(ABS(F140),F142)</f>
        <v>4.1362213506510211E-4</v>
      </c>
      <c r="G144" s="22"/>
      <c r="H144" s="15" t="s">
        <v>140</v>
      </c>
      <c r="I144" s="15"/>
      <c r="J144" s="15"/>
    </row>
    <row r="145" spans="1:10" ht="18">
      <c r="A145" s="22"/>
      <c r="B145" s="34">
        <v>1</v>
      </c>
      <c r="C145" s="22"/>
      <c r="D145" s="22"/>
      <c r="E145" s="22"/>
      <c r="F145" s="22"/>
      <c r="G145" s="22"/>
      <c r="H145" s="22" t="s">
        <v>138</v>
      </c>
      <c r="I145" s="22"/>
      <c r="J145" s="22"/>
    </row>
    <row r="146" spans="1:10" ht="18">
      <c r="A146" s="22"/>
      <c r="B146" s="35"/>
      <c r="C146" s="22"/>
      <c r="D146" s="22"/>
      <c r="E146" s="8" t="s">
        <v>83</v>
      </c>
      <c r="F146" s="8">
        <f>_xlfn.T.INV.2T(0.05,F142)</f>
        <v>2.1447866879178044</v>
      </c>
      <c r="G146" s="22"/>
      <c r="H146" s="22" t="s">
        <v>139</v>
      </c>
      <c r="I146" s="22"/>
      <c r="J146" s="22"/>
    </row>
    <row r="147" spans="1:10">
      <c r="A147" s="22"/>
      <c r="B147" s="22"/>
      <c r="C147" s="22"/>
      <c r="D147" s="22"/>
      <c r="E147" s="22" t="s">
        <v>84</v>
      </c>
      <c r="F147" s="22"/>
      <c r="G147" s="22"/>
      <c r="H147" s="22"/>
      <c r="I147" s="22"/>
      <c r="J147" s="22"/>
    </row>
    <row r="148" spans="1:10">
      <c r="A148" s="22"/>
      <c r="B148" s="22"/>
      <c r="C148" s="22"/>
      <c r="D148" s="22"/>
      <c r="E148" s="22"/>
      <c r="F148" s="22"/>
      <c r="G148" s="22"/>
      <c r="H148" s="22"/>
      <c r="I148" s="22"/>
      <c r="J148" s="22"/>
    </row>
    <row r="149" spans="1:10">
      <c r="A149" s="7" t="s">
        <v>137</v>
      </c>
      <c r="B149" s="7"/>
      <c r="C149" s="7"/>
      <c r="D149" s="7"/>
      <c r="E149" s="7"/>
      <c r="F149" s="7"/>
      <c r="G149" s="7"/>
      <c r="H149" s="7"/>
      <c r="I149" s="7"/>
      <c r="J149" s="7"/>
    </row>
    <row r="150" spans="1:10">
      <c r="A150" s="22"/>
      <c r="B150" s="22" t="s">
        <v>6</v>
      </c>
      <c r="C150" s="22"/>
      <c r="D150" s="22"/>
      <c r="E150" s="22"/>
      <c r="F150" s="22"/>
      <c r="G150" s="22"/>
      <c r="H150" s="22"/>
      <c r="I150" s="22"/>
      <c r="J150" s="22"/>
    </row>
    <row r="151" spans="1:10">
      <c r="A151" s="22"/>
      <c r="B151" s="65">
        <v>0.75</v>
      </c>
      <c r="C151" s="22"/>
      <c r="D151" s="22"/>
      <c r="E151" s="9" t="s">
        <v>17</v>
      </c>
      <c r="F151" s="10">
        <f>COUNT(B151:B165)</f>
        <v>12</v>
      </c>
      <c r="G151" s="22"/>
      <c r="H151" s="22"/>
      <c r="I151" s="22"/>
      <c r="J151" s="22"/>
    </row>
    <row r="152" spans="1:10">
      <c r="A152" s="22"/>
      <c r="B152" s="65">
        <v>0.83333333333333337</v>
      </c>
      <c r="C152" s="22"/>
      <c r="D152" s="22"/>
      <c r="E152" s="11" t="s">
        <v>18</v>
      </c>
      <c r="F152" s="27">
        <f>AVERAGE(B151:B165)</f>
        <v>0.91666666666666663</v>
      </c>
      <c r="G152" s="22"/>
      <c r="H152" s="22"/>
      <c r="I152" s="22"/>
      <c r="J152" s="22"/>
    </row>
    <row r="153" spans="1:10">
      <c r="A153" s="22"/>
      <c r="B153" s="65">
        <v>0.91666666666666663</v>
      </c>
      <c r="C153" s="22"/>
      <c r="D153" s="22"/>
      <c r="E153" s="12" t="s">
        <v>19</v>
      </c>
      <c r="F153" s="29">
        <f>_xlfn.STDEV.S(B151:B165)</f>
        <v>7.1066905451870138E-2</v>
      </c>
      <c r="G153" s="22"/>
      <c r="H153" s="22"/>
      <c r="I153" s="22"/>
      <c r="J153" s="22"/>
    </row>
    <row r="154" spans="1:10">
      <c r="A154" s="22"/>
      <c r="B154" s="65">
        <v>0.91666666666666663</v>
      </c>
      <c r="C154" s="22"/>
      <c r="D154" s="22"/>
      <c r="E154" s="22"/>
      <c r="F154" s="36"/>
      <c r="G154" s="22"/>
      <c r="H154" s="22"/>
      <c r="I154" s="22"/>
      <c r="J154" s="22"/>
    </row>
    <row r="155" spans="1:10">
      <c r="A155" s="22"/>
      <c r="B155" s="65">
        <v>0.91666666666666663</v>
      </c>
      <c r="C155" s="22"/>
      <c r="D155" s="22"/>
      <c r="E155" s="31" t="s">
        <v>76</v>
      </c>
      <c r="F155" s="37">
        <v>0.91666666666666663</v>
      </c>
      <c r="G155" s="22"/>
      <c r="H155" s="22"/>
      <c r="I155" s="22"/>
      <c r="J155" s="22"/>
    </row>
    <row r="156" spans="1:10">
      <c r="A156" s="22"/>
      <c r="B156" s="65">
        <v>0.91666666666666663</v>
      </c>
      <c r="C156" s="22"/>
      <c r="D156" s="22"/>
      <c r="E156" s="22"/>
      <c r="F156" s="36"/>
      <c r="G156" s="22"/>
      <c r="H156" s="22"/>
      <c r="I156" s="22"/>
      <c r="J156" s="22"/>
    </row>
    <row r="157" spans="1:10">
      <c r="A157" s="22"/>
      <c r="B157" s="65">
        <v>0.91666666666666663</v>
      </c>
      <c r="C157" s="22"/>
      <c r="D157" s="22"/>
      <c r="E157" s="22" t="s">
        <v>77</v>
      </c>
      <c r="F157" s="36"/>
      <c r="G157" s="22"/>
      <c r="H157" s="22"/>
      <c r="I157" s="22"/>
      <c r="J157" s="22"/>
    </row>
    <row r="158" spans="1:10">
      <c r="A158" s="22"/>
      <c r="B158" s="65">
        <v>0.91666666666666663</v>
      </c>
      <c r="C158" s="22"/>
      <c r="D158" s="22"/>
      <c r="E158" s="9" t="s">
        <v>78</v>
      </c>
      <c r="F158" s="38">
        <f>F152-F155</f>
        <v>0</v>
      </c>
      <c r="G158" s="22"/>
      <c r="H158" s="22"/>
      <c r="I158" s="22"/>
      <c r="J158" s="22"/>
    </row>
    <row r="159" spans="1:10">
      <c r="A159" s="22"/>
      <c r="B159" s="65">
        <v>0.91666666666666663</v>
      </c>
      <c r="C159" s="22"/>
      <c r="D159" s="22"/>
      <c r="E159" s="11" t="s">
        <v>79</v>
      </c>
      <c r="F159" s="27">
        <f>F153</f>
        <v>7.1066905451870138E-2</v>
      </c>
      <c r="G159" s="22"/>
      <c r="H159" s="22"/>
      <c r="I159" s="22"/>
      <c r="J159" s="22"/>
    </row>
    <row r="160" spans="1:10">
      <c r="A160" s="22"/>
      <c r="B160" s="65">
        <v>1</v>
      </c>
      <c r="C160" s="22"/>
      <c r="D160" s="22"/>
      <c r="E160" s="12" t="s">
        <v>80</v>
      </c>
      <c r="F160" s="32">
        <f>SQRT(F151)*(F158/F159)</f>
        <v>0</v>
      </c>
      <c r="G160" s="22"/>
      <c r="H160" s="22"/>
      <c r="I160" s="22"/>
      <c r="J160" s="22"/>
    </row>
    <row r="161" spans="1:10">
      <c r="A161" s="22"/>
      <c r="B161" s="65">
        <v>1</v>
      </c>
      <c r="C161" s="22"/>
      <c r="D161" s="22"/>
      <c r="E161" s="22"/>
      <c r="F161" s="22"/>
      <c r="G161" s="22"/>
      <c r="H161" s="22"/>
      <c r="I161" s="22"/>
      <c r="J161" s="22"/>
    </row>
    <row r="162" spans="1:10">
      <c r="A162" s="22"/>
      <c r="B162" s="65">
        <v>1</v>
      </c>
      <c r="C162" s="22"/>
      <c r="D162" s="22"/>
      <c r="E162" s="22" t="s">
        <v>81</v>
      </c>
      <c r="F162" s="22">
        <f>F151-1</f>
        <v>11</v>
      </c>
      <c r="G162" s="22"/>
      <c r="H162" s="22"/>
      <c r="I162" s="22"/>
      <c r="J162" s="22"/>
    </row>
    <row r="163" spans="1:10">
      <c r="A163" s="22"/>
      <c r="B163" s="22"/>
      <c r="C163" s="22"/>
      <c r="D163" s="22"/>
      <c r="E163" s="22"/>
      <c r="F163" s="22"/>
      <c r="G163" s="22"/>
      <c r="H163" s="22"/>
      <c r="I163" s="22"/>
      <c r="J163" s="22"/>
    </row>
    <row r="164" spans="1:10">
      <c r="A164" s="22"/>
      <c r="B164" s="22"/>
      <c r="C164" s="22"/>
      <c r="D164" s="22"/>
      <c r="E164" s="8" t="s">
        <v>82</v>
      </c>
      <c r="F164" s="8">
        <f>_xlfn.T.DIST.2T(ABS(F160),F162)</f>
        <v>1</v>
      </c>
      <c r="G164" s="22"/>
      <c r="H164" s="17" t="s">
        <v>86</v>
      </c>
      <c r="I164" s="17"/>
      <c r="J164" s="17"/>
    </row>
    <row r="165" spans="1:10" ht="18">
      <c r="A165" s="22"/>
      <c r="B165" s="22"/>
      <c r="C165" s="22"/>
      <c r="D165" s="22"/>
      <c r="E165" s="22"/>
      <c r="F165" s="22"/>
      <c r="G165" s="22"/>
      <c r="H165" s="22" t="s">
        <v>87</v>
      </c>
      <c r="I165" s="22"/>
      <c r="J165" s="22"/>
    </row>
    <row r="166" spans="1:10" ht="18">
      <c r="A166" s="22"/>
      <c r="B166" s="35"/>
      <c r="C166" s="22"/>
      <c r="D166" s="22"/>
      <c r="E166" s="8" t="s">
        <v>83</v>
      </c>
      <c r="F166" s="8">
        <f>_xlfn.T.INV.2T(0.05,F162)</f>
        <v>2.2009851600916384</v>
      </c>
      <c r="G166" s="22"/>
      <c r="H166" s="22" t="s">
        <v>88</v>
      </c>
      <c r="I166" s="22"/>
      <c r="J166" s="22"/>
    </row>
    <row r="167" spans="1:10">
      <c r="A167" s="22"/>
      <c r="B167" s="22"/>
      <c r="C167" s="22"/>
      <c r="D167" s="22"/>
      <c r="E167" s="22" t="s">
        <v>84</v>
      </c>
      <c r="F167" s="22"/>
      <c r="G167" s="22"/>
      <c r="H167" s="22"/>
      <c r="I167" s="22"/>
      <c r="J167" s="22"/>
    </row>
  </sheetData>
  <sortState xmlns:xlrd2="http://schemas.microsoft.com/office/spreadsheetml/2017/richdata2" ref="N7:N30">
    <sortCondition ref="N6"/>
  </sortState>
  <pageMargins left="0.7" right="0.7" top="0.78740157499999996" bottom="0.78740157499999996" header="0.3" footer="0.3"/>
  <pageSetup paperSize="9" orientation="portrait" horizontalDpi="4294967295" verticalDpi="4294967295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75"/>
  <sheetViews>
    <sheetView zoomScaleNormal="100" workbookViewId="0">
      <selection activeCell="H7" sqref="H7:H8"/>
    </sheetView>
  </sheetViews>
  <sheetFormatPr baseColWidth="10" defaultRowHeight="15"/>
  <cols>
    <col min="2" max="2" width="65.85546875" bestFit="1" customWidth="1"/>
    <col min="7" max="7" width="35" bestFit="1" customWidth="1"/>
  </cols>
  <sheetData>
    <row r="1" spans="1:14" ht="75">
      <c r="A1" s="22"/>
      <c r="B1" s="21" t="s">
        <v>141</v>
      </c>
      <c r="C1" s="48" t="s">
        <v>93</v>
      </c>
      <c r="D1" s="48" t="s">
        <v>94</v>
      </c>
      <c r="G1" s="69" t="s">
        <v>145</v>
      </c>
      <c r="H1" s="48" t="s">
        <v>94</v>
      </c>
      <c r="I1" s="48" t="s">
        <v>93</v>
      </c>
      <c r="L1" s="22"/>
      <c r="M1" s="22"/>
      <c r="N1" s="22"/>
    </row>
    <row r="2" spans="1:14">
      <c r="B2" s="13" t="s">
        <v>20</v>
      </c>
      <c r="C2" s="13">
        <v>0.85227272727272729</v>
      </c>
      <c r="D2" s="13">
        <v>0.79338842975206603</v>
      </c>
      <c r="G2" s="13" t="s">
        <v>20</v>
      </c>
      <c r="H2" s="13">
        <v>0.79338842975206603</v>
      </c>
      <c r="I2" s="13">
        <v>0.85227272727272729</v>
      </c>
      <c r="K2" s="22"/>
      <c r="L2" s="22"/>
      <c r="M2" s="22"/>
      <c r="N2" s="22"/>
    </row>
    <row r="3" spans="1:14">
      <c r="B3" s="13" t="s">
        <v>21</v>
      </c>
      <c r="C3" s="13">
        <v>4.6487603305785099E-3</v>
      </c>
      <c r="D3" s="13">
        <v>1.2133734034560551E-2</v>
      </c>
      <c r="G3" s="13" t="s">
        <v>21</v>
      </c>
      <c r="H3" s="13">
        <v>1.2133734034560551E-2</v>
      </c>
      <c r="I3" s="13">
        <v>4.6487603305785099E-3</v>
      </c>
      <c r="K3" s="22"/>
      <c r="L3" s="22"/>
      <c r="M3" s="22"/>
      <c r="N3" s="22"/>
    </row>
    <row r="4" spans="1:14">
      <c r="B4" s="13" t="s">
        <v>22</v>
      </c>
      <c r="C4" s="13">
        <v>4</v>
      </c>
      <c r="D4" s="13">
        <v>11</v>
      </c>
      <c r="G4" s="13" t="s">
        <v>22</v>
      </c>
      <c r="H4" s="13">
        <v>11</v>
      </c>
      <c r="I4" s="13">
        <v>4</v>
      </c>
      <c r="K4" s="22"/>
      <c r="L4" s="22"/>
      <c r="M4" s="22"/>
      <c r="N4" s="22"/>
    </row>
    <row r="5" spans="1:14">
      <c r="B5" s="13" t="s">
        <v>142</v>
      </c>
      <c r="C5" s="13">
        <v>1.0406432410564695E-2</v>
      </c>
      <c r="D5" s="13"/>
      <c r="G5" s="13" t="s">
        <v>24</v>
      </c>
      <c r="H5" s="13">
        <v>10</v>
      </c>
      <c r="I5" s="13">
        <v>3</v>
      </c>
      <c r="K5" s="22"/>
      <c r="L5" s="22"/>
      <c r="M5" s="22"/>
      <c r="N5" s="22"/>
    </row>
    <row r="6" spans="1:14">
      <c r="B6" s="13" t="s">
        <v>23</v>
      </c>
      <c r="C6" s="13">
        <v>0</v>
      </c>
      <c r="D6" s="13"/>
      <c r="G6" s="13" t="s">
        <v>146</v>
      </c>
      <c r="H6" s="13">
        <v>2.6101010101010265</v>
      </c>
      <c r="I6" s="13"/>
      <c r="K6" s="22"/>
      <c r="L6" s="22"/>
      <c r="M6" s="22"/>
      <c r="N6" s="22"/>
    </row>
    <row r="7" spans="1:14">
      <c r="B7" s="13" t="s">
        <v>24</v>
      </c>
      <c r="C7" s="13">
        <v>13</v>
      </c>
      <c r="D7" s="13"/>
      <c r="G7" s="13" t="s">
        <v>147</v>
      </c>
      <c r="H7" s="13">
        <v>0.23250977690745328</v>
      </c>
      <c r="I7" s="13"/>
      <c r="K7" s="22"/>
      <c r="L7" s="22"/>
      <c r="M7" s="22"/>
      <c r="N7" s="22"/>
    </row>
    <row r="8" spans="1:14" ht="15.75" thickBot="1">
      <c r="B8" s="13" t="s">
        <v>25</v>
      </c>
      <c r="C8" s="16">
        <v>0.98861972927306441</v>
      </c>
      <c r="D8" s="13"/>
      <c r="G8" s="14" t="s">
        <v>148</v>
      </c>
      <c r="H8" s="14">
        <v>8.7855247105240064</v>
      </c>
      <c r="I8" s="14"/>
      <c r="K8" s="22"/>
      <c r="L8" s="22"/>
      <c r="M8" s="22"/>
      <c r="N8" s="22"/>
    </row>
    <row r="9" spans="1:14">
      <c r="B9" s="71" t="s">
        <v>26</v>
      </c>
      <c r="C9" s="71">
        <v>0.17044683269271388</v>
      </c>
      <c r="D9" s="13"/>
      <c r="K9" s="22"/>
      <c r="L9" s="22"/>
      <c r="M9" s="22"/>
      <c r="N9" s="22"/>
    </row>
    <row r="10" spans="1:14">
      <c r="B10" s="71" t="s">
        <v>27</v>
      </c>
      <c r="C10" s="71">
        <v>1.7709333959868729</v>
      </c>
      <c r="D10" s="13"/>
      <c r="G10" s="22" t="s">
        <v>151</v>
      </c>
      <c r="H10" s="22"/>
      <c r="I10" s="22"/>
      <c r="K10" s="22"/>
      <c r="L10" s="22"/>
      <c r="M10" s="22"/>
      <c r="N10" s="22"/>
    </row>
    <row r="11" spans="1:14">
      <c r="B11" s="13" t="s">
        <v>28</v>
      </c>
      <c r="C11" s="13">
        <v>0.34089366538542776</v>
      </c>
      <c r="D11" s="13"/>
      <c r="G11" s="22" t="s">
        <v>149</v>
      </c>
      <c r="H11" s="22"/>
      <c r="I11" s="22"/>
      <c r="K11" s="22"/>
      <c r="L11" s="22"/>
      <c r="M11" s="22"/>
      <c r="N11" s="22"/>
    </row>
    <row r="12" spans="1:14" ht="15.75" thickBot="1">
      <c r="B12" s="14" t="s">
        <v>29</v>
      </c>
      <c r="C12" s="14">
        <v>2.1603686564627926</v>
      </c>
      <c r="D12" s="14"/>
      <c r="G12" s="22" t="s">
        <v>150</v>
      </c>
      <c r="H12" s="22"/>
      <c r="I12" s="22"/>
      <c r="K12" s="22"/>
      <c r="L12" s="22"/>
      <c r="M12" s="22"/>
      <c r="N12" s="22"/>
    </row>
    <row r="13" spans="1:14">
      <c r="K13" s="22"/>
      <c r="L13" s="22"/>
      <c r="M13" s="22"/>
      <c r="N13" s="22"/>
    </row>
    <row r="14" spans="1:14">
      <c r="K14" s="22"/>
      <c r="L14" s="22"/>
      <c r="M14" s="22"/>
      <c r="N14" s="22"/>
    </row>
    <row r="15" spans="1:14">
      <c r="B15" s="15" t="s">
        <v>30</v>
      </c>
      <c r="K15" s="22"/>
      <c r="L15" s="22"/>
      <c r="M15" s="22"/>
      <c r="N15" s="22"/>
    </row>
    <row r="16" spans="1:14">
      <c r="B16" s="22" t="s">
        <v>31</v>
      </c>
      <c r="K16" s="22"/>
      <c r="L16" s="22"/>
      <c r="M16" s="22"/>
      <c r="N16" s="22"/>
    </row>
    <row r="17" spans="2:14" s="22" customFormat="1"/>
    <row r="18" spans="2:14">
      <c r="K18" s="22"/>
      <c r="L18" s="22"/>
      <c r="M18" s="22"/>
      <c r="N18" s="22"/>
    </row>
    <row r="19" spans="2:14">
      <c r="K19" s="22"/>
      <c r="L19" s="22"/>
      <c r="M19" s="22"/>
      <c r="N19" s="22"/>
    </row>
    <row r="20" spans="2:14" ht="75">
      <c r="B20" s="67" t="s">
        <v>141</v>
      </c>
      <c r="C20" s="66" t="s">
        <v>100</v>
      </c>
      <c r="D20" s="66" t="s">
        <v>101</v>
      </c>
      <c r="G20" s="70" t="s">
        <v>145</v>
      </c>
      <c r="H20" s="66" t="s">
        <v>101</v>
      </c>
      <c r="I20" s="66" t="s">
        <v>100</v>
      </c>
      <c r="L20" s="22"/>
      <c r="M20" s="22"/>
      <c r="N20" s="22"/>
    </row>
    <row r="21" spans="2:14">
      <c r="B21" s="13" t="s">
        <v>20</v>
      </c>
      <c r="C21" s="13">
        <v>0.65909090909090906</v>
      </c>
      <c r="D21" s="13">
        <v>0.70454545454545459</v>
      </c>
      <c r="G21" s="13" t="s">
        <v>20</v>
      </c>
      <c r="H21" s="13">
        <v>0.70454545454545459</v>
      </c>
      <c r="I21" s="13">
        <v>0.65909090909090906</v>
      </c>
      <c r="K21" s="22"/>
      <c r="L21" s="22"/>
      <c r="M21" s="22"/>
      <c r="N21" s="22"/>
    </row>
    <row r="22" spans="2:14">
      <c r="B22" s="13" t="s">
        <v>21</v>
      </c>
      <c r="C22" s="13">
        <v>2.9515938606847697E-3</v>
      </c>
      <c r="D22" s="13">
        <v>3.4435261707988986E-3</v>
      </c>
      <c r="G22" s="13" t="s">
        <v>21</v>
      </c>
      <c r="H22" s="13">
        <v>3.4435261707988986E-3</v>
      </c>
      <c r="I22" s="13">
        <v>2.9515938606847697E-3</v>
      </c>
      <c r="K22" s="22"/>
      <c r="L22" s="22"/>
      <c r="M22" s="22"/>
      <c r="N22" s="22"/>
    </row>
    <row r="23" spans="2:14">
      <c r="B23" s="13" t="s">
        <v>22</v>
      </c>
      <c r="C23" s="13">
        <v>8</v>
      </c>
      <c r="D23" s="13">
        <v>4</v>
      </c>
      <c r="G23" s="13" t="s">
        <v>22</v>
      </c>
      <c r="H23" s="13">
        <v>4</v>
      </c>
      <c r="I23" s="13">
        <v>8</v>
      </c>
      <c r="K23" s="22"/>
      <c r="L23" s="22"/>
      <c r="M23" s="22"/>
      <c r="N23" s="22"/>
    </row>
    <row r="24" spans="2:14">
      <c r="B24" s="13" t="s">
        <v>142</v>
      </c>
      <c r="C24" s="13">
        <v>3.0991735537190084E-3</v>
      </c>
      <c r="D24" s="13"/>
      <c r="G24" s="13" t="s">
        <v>24</v>
      </c>
      <c r="H24" s="13">
        <v>3</v>
      </c>
      <c r="I24" s="13">
        <v>7</v>
      </c>
      <c r="K24" s="22"/>
      <c r="L24" s="22"/>
      <c r="M24" s="22"/>
      <c r="N24" s="22"/>
    </row>
    <row r="25" spans="2:14">
      <c r="B25" s="13" t="s">
        <v>23</v>
      </c>
      <c r="C25" s="13">
        <v>0</v>
      </c>
      <c r="D25" s="13"/>
      <c r="G25" s="13" t="s">
        <v>146</v>
      </c>
      <c r="H25" s="13">
        <v>1.166666666666667</v>
      </c>
      <c r="I25" s="13"/>
      <c r="K25" s="22"/>
      <c r="L25" s="22"/>
      <c r="M25" s="22"/>
      <c r="N25" s="22"/>
    </row>
    <row r="26" spans="2:14">
      <c r="B26" s="13" t="s">
        <v>24</v>
      </c>
      <c r="C26" s="13">
        <v>10</v>
      </c>
      <c r="D26" s="13"/>
      <c r="G26" s="13" t="s">
        <v>147</v>
      </c>
      <c r="H26" s="13">
        <v>0.38809612624210005</v>
      </c>
      <c r="I26" s="13"/>
      <c r="K26" s="22"/>
      <c r="L26" s="22"/>
      <c r="M26" s="22"/>
      <c r="N26" s="22"/>
    </row>
    <row r="27" spans="2:14" ht="15.75" thickBot="1">
      <c r="B27" s="13" t="s">
        <v>25</v>
      </c>
      <c r="C27" s="16">
        <v>-1.3333333333333355</v>
      </c>
      <c r="D27" s="13"/>
      <c r="G27" s="14" t="s">
        <v>148</v>
      </c>
      <c r="H27" s="14">
        <v>4.3468313999078179</v>
      </c>
      <c r="I27" s="14"/>
      <c r="K27" s="22"/>
      <c r="L27" s="22"/>
      <c r="M27" s="22"/>
      <c r="N27" s="22"/>
    </row>
    <row r="28" spans="2:14">
      <c r="B28" s="68" t="s">
        <v>26</v>
      </c>
      <c r="C28" s="68">
        <v>0.10599906555755502</v>
      </c>
      <c r="D28" s="13"/>
      <c r="K28" s="22"/>
      <c r="L28" s="22"/>
      <c r="M28" s="22"/>
      <c r="N28" s="22"/>
    </row>
    <row r="29" spans="2:14">
      <c r="B29" s="68" t="s">
        <v>27</v>
      </c>
      <c r="C29" s="68">
        <v>1.812461122811676</v>
      </c>
      <c r="D29" s="13"/>
      <c r="G29" s="22" t="s">
        <v>151</v>
      </c>
      <c r="H29" s="22"/>
      <c r="I29" s="22"/>
      <c r="K29" s="22"/>
      <c r="L29" s="22"/>
      <c r="M29" s="22"/>
      <c r="N29" s="22"/>
    </row>
    <row r="30" spans="2:14">
      <c r="B30" s="13" t="s">
        <v>28</v>
      </c>
      <c r="C30" s="13">
        <v>0.21199813111511004</v>
      </c>
      <c r="D30" s="13"/>
      <c r="G30" s="22" t="s">
        <v>149</v>
      </c>
      <c r="H30" s="22"/>
      <c r="I30" s="22"/>
      <c r="K30" s="22"/>
      <c r="L30" s="22"/>
      <c r="M30" s="22"/>
      <c r="N30" s="22"/>
    </row>
    <row r="31" spans="2:14" ht="15.75" thickBot="1">
      <c r="B31" s="14" t="s">
        <v>29</v>
      </c>
      <c r="C31" s="14">
        <v>2.2281388519862744</v>
      </c>
      <c r="D31" s="14"/>
      <c r="G31" s="22" t="s">
        <v>150</v>
      </c>
      <c r="H31" s="22"/>
      <c r="I31" s="22"/>
      <c r="K31" s="22"/>
      <c r="L31" s="22"/>
      <c r="M31" s="22"/>
      <c r="N31" s="22"/>
    </row>
    <row r="32" spans="2:14">
      <c r="K32" s="22"/>
      <c r="L32" s="22"/>
      <c r="M32" s="22"/>
      <c r="N32" s="22"/>
    </row>
    <row r="33" spans="2:17">
      <c r="K33" s="22"/>
      <c r="L33" s="22"/>
      <c r="M33" s="22"/>
      <c r="N33" s="22"/>
    </row>
    <row r="34" spans="2:17">
      <c r="B34" s="15" t="s">
        <v>30</v>
      </c>
      <c r="K34" s="22"/>
      <c r="L34" s="22"/>
      <c r="M34" s="22"/>
      <c r="N34" s="22"/>
    </row>
    <row r="35" spans="2:17">
      <c r="B35" s="22" t="s">
        <v>31</v>
      </c>
      <c r="K35" s="22"/>
      <c r="L35" s="22"/>
      <c r="M35" s="22"/>
      <c r="N35" s="22"/>
    </row>
    <row r="36" spans="2:17">
      <c r="K36" s="22"/>
      <c r="L36" s="22"/>
      <c r="M36" s="22"/>
      <c r="N36" s="22"/>
    </row>
    <row r="37" spans="2:17">
      <c r="K37" s="22"/>
      <c r="L37" s="22"/>
      <c r="M37" s="22"/>
      <c r="N37" s="22"/>
    </row>
    <row r="38" spans="2:17">
      <c r="B38" s="18" t="s">
        <v>195</v>
      </c>
      <c r="C38" s="18"/>
      <c r="D38" s="18"/>
      <c r="E38" s="18"/>
      <c r="F38" s="18"/>
      <c r="G38" s="18"/>
      <c r="H38" s="18"/>
      <c r="I38" s="18"/>
      <c r="K38" s="22"/>
      <c r="L38" s="22"/>
      <c r="M38" s="22"/>
      <c r="N38" s="22"/>
    </row>
    <row r="41" spans="2:17" ht="75">
      <c r="B41" s="21" t="s">
        <v>141</v>
      </c>
      <c r="C41" s="48" t="s">
        <v>98</v>
      </c>
      <c r="D41" s="48" t="s">
        <v>99</v>
      </c>
      <c r="G41" s="69" t="s">
        <v>145</v>
      </c>
      <c r="H41" s="48" t="s">
        <v>99</v>
      </c>
      <c r="I41" s="48" t="s">
        <v>98</v>
      </c>
    </row>
    <row r="42" spans="2:17">
      <c r="B42" s="13" t="s">
        <v>20</v>
      </c>
      <c r="C42" s="13">
        <v>0.86249999999999993</v>
      </c>
      <c r="D42" s="13">
        <v>0.8090909090909093</v>
      </c>
      <c r="G42" s="13" t="s">
        <v>20</v>
      </c>
      <c r="H42" s="13">
        <v>0.8090909090909093</v>
      </c>
      <c r="I42" s="13">
        <v>0.86249999999999993</v>
      </c>
      <c r="M42" s="22"/>
      <c r="N42" s="22"/>
      <c r="O42" s="22"/>
      <c r="P42" s="22"/>
      <c r="Q42" s="22"/>
    </row>
    <row r="43" spans="2:17">
      <c r="B43" s="13" t="s">
        <v>21</v>
      </c>
      <c r="C43" s="13">
        <v>2.2916666666666662E-3</v>
      </c>
      <c r="D43" s="13">
        <v>1.4409090909090682E-2</v>
      </c>
      <c r="G43" s="13" t="s">
        <v>21</v>
      </c>
      <c r="H43" s="13">
        <v>1.4409090909090682E-2</v>
      </c>
      <c r="I43" s="13">
        <v>2.2916666666666662E-3</v>
      </c>
      <c r="M43" s="22"/>
      <c r="N43" s="22"/>
      <c r="O43" s="22"/>
      <c r="P43" s="22"/>
      <c r="Q43" s="22"/>
    </row>
    <row r="44" spans="2:17">
      <c r="B44" s="13" t="s">
        <v>22</v>
      </c>
      <c r="C44" s="13">
        <v>4</v>
      </c>
      <c r="D44" s="13">
        <v>11</v>
      </c>
      <c r="G44" s="13" t="s">
        <v>22</v>
      </c>
      <c r="H44" s="13">
        <v>11</v>
      </c>
      <c r="I44" s="13">
        <v>4</v>
      </c>
      <c r="M44" s="22"/>
      <c r="N44" s="22"/>
      <c r="O44" s="22"/>
      <c r="P44" s="22"/>
      <c r="Q44" s="22"/>
    </row>
    <row r="45" spans="2:17">
      <c r="B45" s="13" t="s">
        <v>142</v>
      </c>
      <c r="C45" s="13">
        <v>1.1612762237762062E-2</v>
      </c>
      <c r="D45" s="13"/>
      <c r="G45" s="13" t="s">
        <v>24</v>
      </c>
      <c r="H45" s="13">
        <v>10</v>
      </c>
      <c r="I45" s="13">
        <v>3</v>
      </c>
      <c r="M45" s="22"/>
      <c r="N45" s="22"/>
      <c r="O45" s="22"/>
      <c r="P45" s="22"/>
      <c r="Q45" s="22"/>
    </row>
    <row r="46" spans="2:17">
      <c r="B46" s="13" t="s">
        <v>23</v>
      </c>
      <c r="C46" s="13">
        <v>0</v>
      </c>
      <c r="D46" s="13"/>
      <c r="G46" s="13" t="s">
        <v>146</v>
      </c>
      <c r="H46" s="13">
        <v>6.2876033057850265</v>
      </c>
      <c r="I46" s="13"/>
      <c r="M46" s="22"/>
      <c r="N46" s="22"/>
      <c r="O46" s="22"/>
      <c r="P46" s="22"/>
      <c r="Q46" s="22"/>
    </row>
    <row r="47" spans="2:17">
      <c r="B47" s="13" t="s">
        <v>24</v>
      </c>
      <c r="C47" s="13">
        <v>13</v>
      </c>
      <c r="D47" s="13"/>
      <c r="G47" s="13" t="s">
        <v>147</v>
      </c>
      <c r="H47" s="13">
        <v>7.8564808878956283E-2</v>
      </c>
      <c r="I47" s="13"/>
      <c r="M47" s="22"/>
      <c r="N47" s="22"/>
      <c r="O47" s="22"/>
      <c r="P47" s="22"/>
      <c r="Q47" s="22"/>
    </row>
    <row r="48" spans="2:17" ht="15.75" thickBot="1">
      <c r="B48" s="13" t="s">
        <v>25</v>
      </c>
      <c r="C48" s="16">
        <v>0.84884447717518619</v>
      </c>
      <c r="D48" s="13"/>
      <c r="G48" s="14" t="s">
        <v>148</v>
      </c>
      <c r="H48" s="14">
        <v>8.7855247105240064</v>
      </c>
      <c r="I48" s="14"/>
      <c r="M48" s="22"/>
      <c r="N48" s="22"/>
      <c r="O48" s="22"/>
      <c r="P48" s="22"/>
      <c r="Q48" s="22"/>
    </row>
    <row r="49" spans="2:17">
      <c r="B49" s="68" t="s">
        <v>26</v>
      </c>
      <c r="C49" s="68">
        <v>0.20566323467047254</v>
      </c>
      <c r="D49" s="13"/>
      <c r="M49" s="22"/>
      <c r="N49" s="22"/>
      <c r="O49" s="22"/>
      <c r="P49" s="22"/>
      <c r="Q49" s="22"/>
    </row>
    <row r="50" spans="2:17">
      <c r="B50" s="68" t="s">
        <v>27</v>
      </c>
      <c r="C50" s="68">
        <v>1.7709333959868729</v>
      </c>
      <c r="D50" s="13"/>
      <c r="G50" s="22" t="s">
        <v>151</v>
      </c>
      <c r="H50" s="22"/>
      <c r="I50" s="22"/>
      <c r="M50" s="22" t="s">
        <v>16</v>
      </c>
      <c r="N50" s="22"/>
      <c r="O50" s="22"/>
      <c r="P50" s="22"/>
      <c r="Q50" s="22"/>
    </row>
    <row r="51" spans="2:17">
      <c r="B51" s="13" t="s">
        <v>28</v>
      </c>
      <c r="C51" s="13">
        <v>0.41132646934094508</v>
      </c>
      <c r="D51" s="13"/>
      <c r="G51" s="22" t="s">
        <v>149</v>
      </c>
      <c r="H51" s="22"/>
      <c r="I51" s="22"/>
      <c r="M51" s="22" t="s">
        <v>16</v>
      </c>
      <c r="N51" s="22"/>
      <c r="O51" s="22"/>
      <c r="P51" s="22"/>
      <c r="Q51" s="22"/>
    </row>
    <row r="52" spans="2:17" ht="15.75" thickBot="1">
      <c r="B52" s="14" t="s">
        <v>29</v>
      </c>
      <c r="C52" s="14">
        <v>2.1603686564627926</v>
      </c>
      <c r="D52" s="14"/>
      <c r="G52" s="22" t="s">
        <v>150</v>
      </c>
      <c r="H52" s="22"/>
      <c r="I52" s="22"/>
      <c r="M52" s="22" t="s">
        <v>16</v>
      </c>
      <c r="N52" s="22"/>
      <c r="O52" s="22"/>
      <c r="P52" s="22"/>
      <c r="Q52" s="22"/>
    </row>
    <row r="53" spans="2:17">
      <c r="B53" s="22"/>
      <c r="C53" s="22"/>
      <c r="D53" s="22"/>
      <c r="M53" s="22" t="s">
        <v>16</v>
      </c>
      <c r="N53" s="22"/>
      <c r="O53" s="22"/>
      <c r="P53" s="22"/>
      <c r="Q53" s="22"/>
    </row>
    <row r="54" spans="2:17">
      <c r="B54" s="22"/>
      <c r="C54" s="22"/>
      <c r="D54" s="22"/>
      <c r="M54" s="22" t="s">
        <v>16</v>
      </c>
      <c r="N54" s="22" t="s">
        <v>16</v>
      </c>
      <c r="O54" s="22"/>
      <c r="P54" s="22" t="s">
        <v>16</v>
      </c>
      <c r="Q54" s="22" t="s">
        <v>16</v>
      </c>
    </row>
    <row r="55" spans="2:17">
      <c r="B55" s="15" t="s">
        <v>30</v>
      </c>
      <c r="C55" s="22"/>
      <c r="D55" s="22"/>
      <c r="J55" t="s">
        <v>16</v>
      </c>
      <c r="K55" t="s">
        <v>16</v>
      </c>
    </row>
    <row r="56" spans="2:17">
      <c r="B56" s="22" t="s">
        <v>31</v>
      </c>
      <c r="C56" s="22"/>
      <c r="D56" s="22"/>
      <c r="J56" t="s">
        <v>16</v>
      </c>
      <c r="K56" t="s">
        <v>16</v>
      </c>
    </row>
    <row r="57" spans="2:17">
      <c r="B57" s="22"/>
      <c r="C57" s="22"/>
      <c r="D57" s="22"/>
      <c r="J57" t="s">
        <v>16</v>
      </c>
      <c r="K57" t="s">
        <v>16</v>
      </c>
    </row>
    <row r="58" spans="2:17">
      <c r="B58" s="22"/>
      <c r="C58" s="22"/>
      <c r="D58" s="22"/>
      <c r="J58" t="s">
        <v>16</v>
      </c>
      <c r="K58" t="s">
        <v>16</v>
      </c>
    </row>
    <row r="59" spans="2:17">
      <c r="B59" s="22"/>
      <c r="C59" s="22"/>
      <c r="D59" s="22"/>
      <c r="J59" t="s">
        <v>16</v>
      </c>
      <c r="K59" t="s">
        <v>16</v>
      </c>
    </row>
    <row r="60" spans="2:17" ht="75">
      <c r="B60" s="67" t="s">
        <v>141</v>
      </c>
      <c r="C60" s="66" t="s">
        <v>100</v>
      </c>
      <c r="D60" s="66" t="s">
        <v>101</v>
      </c>
      <c r="E60" s="104"/>
      <c r="F60" s="104"/>
      <c r="G60" s="70" t="s">
        <v>145</v>
      </c>
      <c r="H60" s="66" t="s">
        <v>100</v>
      </c>
      <c r="I60" s="66" t="s">
        <v>101</v>
      </c>
      <c r="J60" s="104" t="s">
        <v>16</v>
      </c>
      <c r="K60" t="s">
        <v>16</v>
      </c>
    </row>
    <row r="61" spans="2:17">
      <c r="B61" s="13" t="s">
        <v>20</v>
      </c>
      <c r="C61" s="13">
        <v>0.90625</v>
      </c>
      <c r="D61" s="13">
        <v>0.9375</v>
      </c>
      <c r="G61" s="13" t="s">
        <v>20</v>
      </c>
      <c r="H61" s="13">
        <v>0.90625</v>
      </c>
      <c r="I61" s="13">
        <v>0.9375</v>
      </c>
    </row>
    <row r="62" spans="2:17">
      <c r="B62" s="13" t="s">
        <v>21</v>
      </c>
      <c r="C62" s="13">
        <v>6.8204365079365071E-3</v>
      </c>
      <c r="D62" s="13">
        <v>1.7361111111111127E-3</v>
      </c>
      <c r="G62" s="13" t="s">
        <v>21</v>
      </c>
      <c r="H62" s="13">
        <v>6.8204365079365071E-3</v>
      </c>
      <c r="I62" s="13">
        <v>1.7361111111111127E-3</v>
      </c>
    </row>
    <row r="63" spans="2:17">
      <c r="B63" s="13" t="s">
        <v>22</v>
      </c>
      <c r="C63" s="13">
        <v>8</v>
      </c>
      <c r="D63" s="13">
        <v>4</v>
      </c>
      <c r="G63" s="13" t="s">
        <v>22</v>
      </c>
      <c r="H63" s="13">
        <v>8</v>
      </c>
      <c r="I63" s="13">
        <v>4</v>
      </c>
    </row>
    <row r="64" spans="2:17">
      <c r="B64" s="13" t="s">
        <v>142</v>
      </c>
      <c r="C64" s="13">
        <v>5.2951388888888892E-3</v>
      </c>
      <c r="D64" s="13"/>
      <c r="G64" s="13" t="s">
        <v>24</v>
      </c>
      <c r="H64" s="13">
        <v>7</v>
      </c>
      <c r="I64" s="13">
        <v>3</v>
      </c>
    </row>
    <row r="65" spans="2:9">
      <c r="B65" s="13" t="s">
        <v>23</v>
      </c>
      <c r="C65" s="13">
        <v>0</v>
      </c>
      <c r="D65" s="13"/>
      <c r="G65" s="13" t="s">
        <v>146</v>
      </c>
      <c r="H65" s="13">
        <v>3.9285714285714244</v>
      </c>
      <c r="I65" s="13"/>
    </row>
    <row r="66" spans="2:9">
      <c r="B66" s="13" t="s">
        <v>24</v>
      </c>
      <c r="C66" s="13">
        <v>10</v>
      </c>
      <c r="D66" s="13"/>
      <c r="G66" s="13" t="s">
        <v>147</v>
      </c>
      <c r="H66" s="13">
        <v>0.14414404499482941</v>
      </c>
      <c r="I66" s="13"/>
    </row>
    <row r="67" spans="2:9" ht="15.75" thickBot="1">
      <c r="B67" s="13" t="s">
        <v>25</v>
      </c>
      <c r="C67" s="16">
        <v>-0.70128687331827666</v>
      </c>
      <c r="D67" s="13"/>
      <c r="G67" s="14" t="s">
        <v>148</v>
      </c>
      <c r="H67" s="14">
        <v>8.886742955634281</v>
      </c>
      <c r="I67" s="14"/>
    </row>
    <row r="68" spans="2:9">
      <c r="B68" s="68" t="s">
        <v>26</v>
      </c>
      <c r="C68" s="68">
        <v>0.24955907286479362</v>
      </c>
      <c r="D68" s="13"/>
    </row>
    <row r="69" spans="2:9">
      <c r="B69" s="68" t="s">
        <v>27</v>
      </c>
      <c r="C69" s="68">
        <v>1.812461122811676</v>
      </c>
      <c r="D69" s="13"/>
      <c r="G69" s="22" t="s">
        <v>151</v>
      </c>
      <c r="H69" s="22"/>
      <c r="I69" s="22"/>
    </row>
    <row r="70" spans="2:9">
      <c r="B70" s="13" t="s">
        <v>28</v>
      </c>
      <c r="C70" s="13">
        <v>0.49911814572958724</v>
      </c>
      <c r="D70" s="13"/>
      <c r="G70" s="22" t="s">
        <v>149</v>
      </c>
      <c r="H70" s="22"/>
      <c r="I70" s="22"/>
    </row>
    <row r="71" spans="2:9" ht="15.75" thickBot="1">
      <c r="B71" s="14" t="s">
        <v>29</v>
      </c>
      <c r="C71" s="14">
        <v>2.2281388519862744</v>
      </c>
      <c r="D71" s="14"/>
      <c r="G71" s="22" t="s">
        <v>150</v>
      </c>
      <c r="H71" s="22"/>
      <c r="I71" s="22"/>
    </row>
    <row r="74" spans="2:9">
      <c r="B74" s="15" t="s">
        <v>30</v>
      </c>
    </row>
    <row r="75" spans="2:9">
      <c r="B75" s="22" t="s">
        <v>31</v>
      </c>
    </row>
  </sheetData>
  <sortState xmlns:xlrd2="http://schemas.microsoft.com/office/spreadsheetml/2017/richdata2" ref="K45:K56">
    <sortCondition ref="K44"/>
  </sortState>
  <pageMargins left="0.7" right="0.7" top="0.78740157499999996" bottom="0.78740157499999996" header="0.3" footer="0.3"/>
  <pageSetup paperSize="9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Z61"/>
  <sheetViews>
    <sheetView workbookViewId="0">
      <selection activeCell="X25" sqref="X25"/>
    </sheetView>
  </sheetViews>
  <sheetFormatPr baseColWidth="10" defaultRowHeight="15"/>
  <cols>
    <col min="2" max="2" width="14.7109375" customWidth="1"/>
    <col min="3" max="3" width="12" bestFit="1" customWidth="1"/>
    <col min="5" max="5" width="17.42578125" bestFit="1" customWidth="1"/>
    <col min="6" max="6" width="13.42578125" customWidth="1"/>
    <col min="20" max="20" width="14.7109375" bestFit="1" customWidth="1"/>
  </cols>
  <sheetData>
    <row r="2" spans="1:26" ht="21">
      <c r="A2" s="106" t="s">
        <v>152</v>
      </c>
    </row>
    <row r="3" spans="1:26">
      <c r="B3" s="72" t="s">
        <v>154</v>
      </c>
    </row>
    <row r="5" spans="1:26" ht="30">
      <c r="B5" s="75" t="s">
        <v>32</v>
      </c>
      <c r="C5" s="74" t="s">
        <v>156</v>
      </c>
      <c r="T5" s="117" t="s">
        <v>168</v>
      </c>
      <c r="U5" s="117"/>
      <c r="V5" s="117"/>
      <c r="W5" s="117"/>
      <c r="X5" s="117"/>
      <c r="Y5" s="117"/>
      <c r="Z5" s="79"/>
    </row>
    <row r="6" spans="1:26" ht="24.75">
      <c r="B6" s="19">
        <v>0.63636363636363635</v>
      </c>
      <c r="C6" s="73">
        <v>3.051282051282052</v>
      </c>
      <c r="E6" s="76" t="s">
        <v>157</v>
      </c>
      <c r="F6" s="77">
        <f>CORREL(B6:B20,C6:C20)</f>
        <v>0.59523813998391462</v>
      </c>
      <c r="T6" s="118" t="s">
        <v>16</v>
      </c>
      <c r="U6" s="118"/>
      <c r="V6" s="118"/>
      <c r="W6" s="118"/>
      <c r="X6" s="80" t="s">
        <v>183</v>
      </c>
      <c r="Y6" s="81" t="s">
        <v>184</v>
      </c>
      <c r="Z6" s="22"/>
    </row>
    <row r="7" spans="1:26">
      <c r="B7" s="19">
        <v>0.68181818181818177</v>
      </c>
      <c r="C7" s="73">
        <v>3.5085470085470085</v>
      </c>
      <c r="E7" s="76" t="s">
        <v>158</v>
      </c>
      <c r="F7" s="77">
        <f>(ABS(F6)*SQRT(F9))/SQRT(1-ABS(F6)^2)</f>
        <v>2.6708523089213769</v>
      </c>
      <c r="T7" s="119" t="s">
        <v>183</v>
      </c>
      <c r="U7" s="119" t="s">
        <v>171</v>
      </c>
      <c r="V7" s="119"/>
      <c r="W7" s="119"/>
      <c r="X7" s="82">
        <v>1</v>
      </c>
      <c r="Y7" s="83" t="s">
        <v>185</v>
      </c>
      <c r="Z7" s="22"/>
    </row>
    <row r="8" spans="1:26">
      <c r="B8" s="19">
        <v>0.90909090909090906</v>
      </c>
      <c r="C8" s="73">
        <v>4.066951566951567</v>
      </c>
      <c r="E8" s="76" t="s">
        <v>159</v>
      </c>
      <c r="F8" s="77">
        <f>_xlfn.T.DIST.2T(ABS(F7),F9)</f>
        <v>1.9233078424867902E-2</v>
      </c>
      <c r="T8" s="120"/>
      <c r="U8" s="115" t="s">
        <v>172</v>
      </c>
      <c r="V8" s="115"/>
      <c r="W8" s="115"/>
      <c r="X8" s="84"/>
      <c r="Y8" s="85">
        <v>1.9177701553268724E-2</v>
      </c>
      <c r="Z8" s="22"/>
    </row>
    <row r="9" spans="1:26">
      <c r="B9" s="19">
        <v>0.77272727272727271</v>
      </c>
      <c r="C9" s="73">
        <v>4.2094017094017087</v>
      </c>
      <c r="E9" s="76" t="s">
        <v>160</v>
      </c>
      <c r="F9" s="78">
        <f>COUNT(B6:B20)-2</f>
        <v>13</v>
      </c>
      <c r="T9" s="120"/>
      <c r="U9" s="115" t="s">
        <v>173</v>
      </c>
      <c r="V9" s="115"/>
      <c r="W9" s="115"/>
      <c r="X9" s="86">
        <v>15</v>
      </c>
      <c r="Y9" s="87">
        <v>15</v>
      </c>
      <c r="Z9" s="22"/>
    </row>
    <row r="10" spans="1:26">
      <c r="B10" s="19">
        <v>0.81818181818181823</v>
      </c>
      <c r="C10" s="73">
        <v>4.0897435897435894</v>
      </c>
      <c r="E10" s="22" t="s">
        <v>161</v>
      </c>
      <c r="T10" s="120"/>
      <c r="U10" s="115" t="s">
        <v>182</v>
      </c>
      <c r="V10" s="115" t="s">
        <v>174</v>
      </c>
      <c r="W10" s="115"/>
      <c r="X10" s="86">
        <v>0</v>
      </c>
      <c r="Y10" s="85">
        <v>-2.3865594180855432E-2</v>
      </c>
      <c r="Z10" s="22"/>
    </row>
    <row r="11" spans="1:26">
      <c r="B11" s="19">
        <v>0.68181818181818177</v>
      </c>
      <c r="C11" s="73">
        <v>4.2948717948717938</v>
      </c>
      <c r="T11" s="120"/>
      <c r="U11" s="120"/>
      <c r="V11" s="115" t="s">
        <v>175</v>
      </c>
      <c r="W11" s="115"/>
      <c r="X11" s="86">
        <v>0</v>
      </c>
      <c r="Y11" s="85">
        <v>0.21395148229048658</v>
      </c>
      <c r="Z11" s="22"/>
    </row>
    <row r="12" spans="1:26">
      <c r="B12" s="19">
        <v>0.77272727272727271</v>
      </c>
      <c r="C12" s="73">
        <v>3.6937321937321936</v>
      </c>
      <c r="T12" s="120"/>
      <c r="U12" s="120"/>
      <c r="V12" s="115" t="s">
        <v>176</v>
      </c>
      <c r="W12" s="88" t="s">
        <v>177</v>
      </c>
      <c r="X12" s="89"/>
      <c r="Y12" s="90">
        <v>8.2606475712038982E-2</v>
      </c>
      <c r="Z12" s="22"/>
    </row>
    <row r="13" spans="1:26">
      <c r="B13" s="19">
        <v>0.90909090909090906</v>
      </c>
      <c r="C13" s="73">
        <v>4.2834757834757831</v>
      </c>
      <c r="T13" s="115"/>
      <c r="U13" s="115"/>
      <c r="V13" s="115"/>
      <c r="W13" s="91" t="s">
        <v>178</v>
      </c>
      <c r="X13" s="92"/>
      <c r="Y13" s="85">
        <v>0.89503804329906456</v>
      </c>
      <c r="Z13" s="22"/>
    </row>
    <row r="14" spans="1:26">
      <c r="B14" s="19">
        <v>0.90909090909090906</v>
      </c>
      <c r="C14" s="73">
        <v>4.4501424501424482</v>
      </c>
      <c r="T14" s="115" t="s">
        <v>184</v>
      </c>
      <c r="U14" s="115" t="s">
        <v>171</v>
      </c>
      <c r="V14" s="115"/>
      <c r="W14" s="115"/>
      <c r="X14" s="92" t="s">
        <v>185</v>
      </c>
      <c r="Y14" s="87">
        <v>1</v>
      </c>
      <c r="Z14" s="22"/>
    </row>
    <row r="15" spans="1:26">
      <c r="B15" s="19">
        <v>0.86363636363636365</v>
      </c>
      <c r="C15" s="73">
        <v>3.8290598290598297</v>
      </c>
      <c r="T15" s="120"/>
      <c r="U15" s="115" t="s">
        <v>172</v>
      </c>
      <c r="V15" s="115"/>
      <c r="W15" s="115"/>
      <c r="X15" s="93">
        <v>1.9177701553268724E-2</v>
      </c>
      <c r="Y15" s="94"/>
      <c r="Z15" s="22"/>
    </row>
    <row r="16" spans="1:26">
      <c r="B16" s="19">
        <v>0.68181818181818177</v>
      </c>
      <c r="C16" s="73">
        <v>3.6153846153846145</v>
      </c>
      <c r="E16" s="22" t="s">
        <v>162</v>
      </c>
      <c r="F16" s="22"/>
      <c r="G16" s="22"/>
      <c r="T16" s="120"/>
      <c r="U16" s="115" t="s">
        <v>173</v>
      </c>
      <c r="V16" s="115"/>
      <c r="W16" s="115"/>
      <c r="X16" s="86">
        <v>15</v>
      </c>
      <c r="Y16" s="87">
        <v>15</v>
      </c>
      <c r="Z16" s="22"/>
    </row>
    <row r="17" spans="2:26">
      <c r="B17" s="19">
        <v>0.90909090909090906</v>
      </c>
      <c r="C17" s="73">
        <v>4.0341880341880332</v>
      </c>
      <c r="E17" s="22" t="s">
        <v>163</v>
      </c>
      <c r="F17" s="22"/>
      <c r="G17" s="22" t="s">
        <v>164</v>
      </c>
      <c r="T17" s="120"/>
      <c r="U17" s="115" t="s">
        <v>182</v>
      </c>
      <c r="V17" s="115" t="s">
        <v>174</v>
      </c>
      <c r="W17" s="115"/>
      <c r="X17" s="93">
        <v>-2.3865594180855432E-2</v>
      </c>
      <c r="Y17" s="87">
        <v>0</v>
      </c>
      <c r="Z17" s="22"/>
    </row>
    <row r="18" spans="2:26">
      <c r="B18" s="19">
        <v>0.77272727272727271</v>
      </c>
      <c r="C18" s="73">
        <v>3.4615384615384617</v>
      </c>
      <c r="E18" s="22" t="s">
        <v>165</v>
      </c>
      <c r="F18" s="22"/>
      <c r="G18" s="22" t="s">
        <v>164</v>
      </c>
      <c r="T18" s="120"/>
      <c r="U18" s="120"/>
      <c r="V18" s="115" t="s">
        <v>175</v>
      </c>
      <c r="W18" s="115"/>
      <c r="X18" s="93">
        <v>0.21395148229048658</v>
      </c>
      <c r="Y18" s="87">
        <v>0</v>
      </c>
      <c r="Z18" s="22"/>
    </row>
    <row r="19" spans="2:26">
      <c r="B19" s="19">
        <v>0.90909090909090906</v>
      </c>
      <c r="C19" s="73">
        <v>3.6695156695156701</v>
      </c>
      <c r="E19" s="22" t="s">
        <v>166</v>
      </c>
      <c r="F19" s="22"/>
      <c r="G19" s="22" t="s">
        <v>164</v>
      </c>
      <c r="T19" s="120"/>
      <c r="U19" s="120"/>
      <c r="V19" s="115" t="s">
        <v>176</v>
      </c>
      <c r="W19" s="88" t="s">
        <v>177</v>
      </c>
      <c r="X19" s="95">
        <v>8.2606475712038982E-2</v>
      </c>
      <c r="Y19" s="96"/>
      <c r="Z19" s="22"/>
    </row>
    <row r="20" spans="2:26">
      <c r="B20" s="19">
        <v>0.90909090909090906</v>
      </c>
      <c r="C20" s="73">
        <v>4.3945868945868929</v>
      </c>
      <c r="E20" s="22" t="s">
        <v>167</v>
      </c>
      <c r="F20" s="22"/>
      <c r="G20" s="22" t="s">
        <v>164</v>
      </c>
      <c r="T20" s="116"/>
      <c r="U20" s="116"/>
      <c r="V20" s="116"/>
      <c r="W20" s="97" t="s">
        <v>178</v>
      </c>
      <c r="X20" s="98">
        <v>0.89503804329906456</v>
      </c>
      <c r="Y20" s="99"/>
      <c r="Z20" s="22"/>
    </row>
    <row r="21" spans="2:26">
      <c r="T21" s="121" t="s">
        <v>179</v>
      </c>
      <c r="U21" s="121"/>
      <c r="V21" s="121"/>
      <c r="W21" s="121"/>
      <c r="X21" s="121"/>
      <c r="Y21" s="121"/>
      <c r="Z21" s="22"/>
    </row>
    <row r="22" spans="2:26">
      <c r="T22" s="121" t="s">
        <v>180</v>
      </c>
      <c r="U22" s="121"/>
      <c r="V22" s="121"/>
      <c r="W22" s="121"/>
      <c r="X22" s="121"/>
      <c r="Y22" s="121"/>
      <c r="Z22" s="22"/>
    </row>
    <row r="23" spans="2:26">
      <c r="Z23" s="22"/>
    </row>
    <row r="24" spans="2:26">
      <c r="B24" s="72" t="s">
        <v>155</v>
      </c>
      <c r="Z24" s="22"/>
    </row>
    <row r="25" spans="2:26">
      <c r="Z25" s="22"/>
    </row>
    <row r="26" spans="2:26" ht="30">
      <c r="B26" s="75" t="s">
        <v>32</v>
      </c>
      <c r="C26" s="74" t="s">
        <v>156</v>
      </c>
      <c r="T26" s="117" t="s">
        <v>168</v>
      </c>
      <c r="U26" s="117"/>
      <c r="V26" s="117"/>
      <c r="W26" s="117"/>
      <c r="X26" s="117"/>
      <c r="Y26" s="117"/>
      <c r="Z26" s="22"/>
    </row>
    <row r="27" spans="2:26" ht="24.75">
      <c r="B27" s="19">
        <v>0.72727272727272729</v>
      </c>
      <c r="C27" s="100">
        <v>4.0555555555555554</v>
      </c>
      <c r="E27" s="76" t="s">
        <v>157</v>
      </c>
      <c r="F27" s="77">
        <f>CORREL(B27:B38,C27:C38)</f>
        <v>0.61298349241339645</v>
      </c>
      <c r="T27" s="118" t="s">
        <v>16</v>
      </c>
      <c r="U27" s="118"/>
      <c r="V27" s="118"/>
      <c r="W27" s="118"/>
      <c r="X27" s="80" t="s">
        <v>169</v>
      </c>
      <c r="Y27" s="81" t="s">
        <v>170</v>
      </c>
      <c r="Z27" s="79"/>
    </row>
    <row r="28" spans="2:26">
      <c r="B28" s="19">
        <v>0.68181818181818177</v>
      </c>
      <c r="C28" s="100">
        <v>4.1507936507936503</v>
      </c>
      <c r="E28" s="76" t="s">
        <v>158</v>
      </c>
      <c r="F28" s="77">
        <f>(ABS(F27)*SQRT(F30))/SQRT(1-ABS(F27)^2)</f>
        <v>2.4534040225793454</v>
      </c>
      <c r="T28" s="119" t="s">
        <v>169</v>
      </c>
      <c r="U28" s="119" t="s">
        <v>171</v>
      </c>
      <c r="V28" s="119"/>
      <c r="W28" s="119"/>
      <c r="X28" s="82">
        <v>1</v>
      </c>
      <c r="Y28" s="83" t="s">
        <v>181</v>
      </c>
      <c r="Z28" s="79"/>
    </row>
    <row r="29" spans="2:26">
      <c r="B29" s="19">
        <v>0.68181818181818177</v>
      </c>
      <c r="C29" s="100">
        <v>4.2089947089947088</v>
      </c>
      <c r="E29" s="76" t="s">
        <v>159</v>
      </c>
      <c r="F29" s="77">
        <f>_xlfn.T.DIST.2T(ABS(F28),F30)</f>
        <v>3.40587980516147E-2</v>
      </c>
      <c r="T29" s="120"/>
      <c r="U29" s="115" t="s">
        <v>172</v>
      </c>
      <c r="V29" s="115"/>
      <c r="W29" s="115"/>
      <c r="X29" s="84"/>
      <c r="Y29" s="85">
        <v>3.3290509595786021E-2</v>
      </c>
      <c r="Z29" s="79"/>
    </row>
    <row r="30" spans="2:26">
      <c r="B30" s="19">
        <v>0.77272727272727271</v>
      </c>
      <c r="C30" s="100">
        <v>4.4788359788359777</v>
      </c>
      <c r="E30" s="76" t="s">
        <v>160</v>
      </c>
      <c r="F30" s="78">
        <f>COUNT(B27:B41)-2</f>
        <v>10</v>
      </c>
      <c r="T30" s="120"/>
      <c r="U30" s="115" t="s">
        <v>173</v>
      </c>
      <c r="V30" s="115"/>
      <c r="W30" s="115"/>
      <c r="X30" s="86">
        <v>12</v>
      </c>
      <c r="Y30" s="87">
        <v>12</v>
      </c>
      <c r="Z30" s="79"/>
    </row>
    <row r="31" spans="2:26">
      <c r="B31" s="19">
        <v>0.63636363636363635</v>
      </c>
      <c r="C31" s="100">
        <v>3.9259259259259252</v>
      </c>
      <c r="E31" s="22" t="s">
        <v>161</v>
      </c>
      <c r="F31" s="22"/>
      <c r="T31" s="120"/>
      <c r="U31" s="115" t="s">
        <v>182</v>
      </c>
      <c r="V31" s="115" t="s">
        <v>174</v>
      </c>
      <c r="W31" s="115"/>
      <c r="X31" s="86">
        <v>0</v>
      </c>
      <c r="Y31" s="85">
        <v>-9.709836839416619E-3</v>
      </c>
      <c r="Z31" s="79"/>
    </row>
    <row r="32" spans="2:26">
      <c r="B32" s="19">
        <v>0.63636363636363635</v>
      </c>
      <c r="C32" s="100">
        <v>4.3915343915343907</v>
      </c>
      <c r="E32" s="22"/>
      <c r="F32" s="22"/>
      <c r="T32" s="120"/>
      <c r="U32" s="120"/>
      <c r="V32" s="115" t="s">
        <v>175</v>
      </c>
      <c r="W32" s="115"/>
      <c r="X32" s="86">
        <v>0</v>
      </c>
      <c r="Y32" s="85">
        <v>0.1965287188193853</v>
      </c>
      <c r="Z32" s="79"/>
    </row>
    <row r="33" spans="2:26">
      <c r="B33" s="19">
        <v>0.68181818181818177</v>
      </c>
      <c r="C33" s="100">
        <v>4.4312169312169303</v>
      </c>
      <c r="E33" s="22"/>
      <c r="F33" s="22"/>
      <c r="T33" s="120"/>
      <c r="U33" s="120"/>
      <c r="V33" s="115" t="s">
        <v>176</v>
      </c>
      <c r="W33" s="88" t="s">
        <v>177</v>
      </c>
      <c r="X33" s="89"/>
      <c r="Y33" s="90">
        <v>-0.18954180527470799</v>
      </c>
      <c r="Z33" s="79"/>
    </row>
    <row r="34" spans="2:26">
      <c r="B34" s="19">
        <v>0.72727272727272729</v>
      </c>
      <c r="C34" s="100">
        <v>4.5211640211640205</v>
      </c>
      <c r="E34" s="22"/>
      <c r="F34" s="22"/>
      <c r="T34" s="115"/>
      <c r="U34" s="115"/>
      <c r="V34" s="115"/>
      <c r="W34" s="91" t="s">
        <v>178</v>
      </c>
      <c r="X34" s="92"/>
      <c r="Y34" s="85">
        <v>0.90298420755470687</v>
      </c>
      <c r="Z34" s="79"/>
    </row>
    <row r="35" spans="2:26">
      <c r="B35" s="19">
        <v>0.54545454545454541</v>
      </c>
      <c r="C35" s="100">
        <v>3.8783068783068777</v>
      </c>
      <c r="E35" s="22"/>
      <c r="F35" s="22"/>
      <c r="T35" s="115" t="s">
        <v>170</v>
      </c>
      <c r="U35" s="115" t="s">
        <v>171</v>
      </c>
      <c r="V35" s="115"/>
      <c r="W35" s="115"/>
      <c r="X35" s="92" t="s">
        <v>181</v>
      </c>
      <c r="Y35" s="87">
        <v>1</v>
      </c>
      <c r="Z35" s="79"/>
    </row>
    <row r="36" spans="2:26">
      <c r="B36" s="19">
        <v>0.68181818181818177</v>
      </c>
      <c r="C36" s="100">
        <v>4.462962962962961</v>
      </c>
      <c r="E36" s="22"/>
      <c r="F36" s="22"/>
      <c r="T36" s="120"/>
      <c r="U36" s="115" t="s">
        <v>172</v>
      </c>
      <c r="V36" s="115"/>
      <c r="W36" s="115"/>
      <c r="X36" s="93">
        <v>3.3290509595786021E-2</v>
      </c>
      <c r="Y36" s="94"/>
      <c r="Z36" s="79"/>
    </row>
    <row r="37" spans="2:26">
      <c r="B37" s="19">
        <v>0.63636363636363635</v>
      </c>
      <c r="C37" s="100">
        <v>3.7645502645502646</v>
      </c>
      <c r="E37" s="22" t="s">
        <v>162</v>
      </c>
      <c r="F37" s="22"/>
      <c r="G37" s="22"/>
      <c r="T37" s="120"/>
      <c r="U37" s="115" t="s">
        <v>173</v>
      </c>
      <c r="V37" s="115"/>
      <c r="W37" s="115"/>
      <c r="X37" s="86">
        <v>12</v>
      </c>
      <c r="Y37" s="87">
        <v>12</v>
      </c>
      <c r="Z37" s="79"/>
    </row>
    <row r="38" spans="2:26">
      <c r="B38" s="19">
        <v>0.68181818181818177</v>
      </c>
      <c r="C38" s="100">
        <v>4.4206349206349191</v>
      </c>
      <c r="E38" s="22" t="s">
        <v>163</v>
      </c>
      <c r="F38" s="22"/>
      <c r="G38" s="22" t="s">
        <v>164</v>
      </c>
      <c r="T38" s="120"/>
      <c r="U38" s="115" t="s">
        <v>182</v>
      </c>
      <c r="V38" s="115" t="s">
        <v>174</v>
      </c>
      <c r="W38" s="115"/>
      <c r="X38" s="93">
        <v>-9.709836839416619E-3</v>
      </c>
      <c r="Y38" s="87">
        <v>0</v>
      </c>
      <c r="Z38" s="79"/>
    </row>
    <row r="39" spans="2:26">
      <c r="E39" s="22" t="s">
        <v>165</v>
      </c>
      <c r="F39" s="22"/>
      <c r="G39" s="22" t="s">
        <v>164</v>
      </c>
      <c r="T39" s="120"/>
      <c r="U39" s="120"/>
      <c r="V39" s="115" t="s">
        <v>175</v>
      </c>
      <c r="W39" s="115"/>
      <c r="X39" s="93">
        <v>0.1965287188193853</v>
      </c>
      <c r="Y39" s="87">
        <v>0</v>
      </c>
      <c r="Z39" s="79"/>
    </row>
    <row r="40" spans="2:26">
      <c r="E40" s="22" t="s">
        <v>166</v>
      </c>
      <c r="F40" s="22"/>
      <c r="G40" s="22" t="s">
        <v>164</v>
      </c>
      <c r="T40" s="120"/>
      <c r="U40" s="120"/>
      <c r="V40" s="115" t="s">
        <v>176</v>
      </c>
      <c r="W40" s="88" t="s">
        <v>177</v>
      </c>
      <c r="X40" s="95">
        <v>-0.18954180527470799</v>
      </c>
      <c r="Y40" s="96"/>
      <c r="Z40" s="79"/>
    </row>
    <row r="41" spans="2:26">
      <c r="E41" s="22" t="s">
        <v>167</v>
      </c>
      <c r="F41" s="22"/>
      <c r="G41" s="22" t="s">
        <v>164</v>
      </c>
      <c r="T41" s="116"/>
      <c r="U41" s="116"/>
      <c r="V41" s="116"/>
      <c r="W41" s="97" t="s">
        <v>178</v>
      </c>
      <c r="X41" s="98">
        <v>0.90298420755470687</v>
      </c>
      <c r="Y41" s="99"/>
      <c r="Z41" s="79"/>
    </row>
    <row r="42" spans="2:26">
      <c r="T42" s="121" t="s">
        <v>179</v>
      </c>
      <c r="U42" s="121"/>
      <c r="V42" s="121"/>
      <c r="W42" s="121"/>
      <c r="X42" s="121"/>
      <c r="Y42" s="121"/>
      <c r="Z42" s="79"/>
    </row>
    <row r="43" spans="2:26">
      <c r="T43" s="121" t="s">
        <v>180</v>
      </c>
      <c r="U43" s="121"/>
      <c r="V43" s="121"/>
      <c r="W43" s="121"/>
      <c r="X43" s="121"/>
      <c r="Y43" s="121"/>
      <c r="Z43" s="79"/>
    </row>
    <row r="45" spans="2:26">
      <c r="B45" s="22"/>
      <c r="C45" s="22"/>
      <c r="D45" s="22"/>
      <c r="E45" s="22"/>
      <c r="F45" s="22"/>
      <c r="G45" s="22"/>
      <c r="H45" s="22"/>
      <c r="I45" s="22"/>
    </row>
    <row r="46" spans="2:26">
      <c r="B46" s="22"/>
      <c r="C46" s="22"/>
      <c r="D46" s="22"/>
      <c r="E46" s="22"/>
      <c r="F46" s="22"/>
      <c r="G46" s="22"/>
      <c r="H46" s="22"/>
      <c r="I46" s="22"/>
    </row>
    <row r="47" spans="2:26">
      <c r="B47" s="22"/>
      <c r="C47" s="22"/>
      <c r="D47" s="22"/>
      <c r="E47" s="22"/>
      <c r="F47" s="22"/>
      <c r="G47" s="22"/>
      <c r="H47" s="22"/>
      <c r="I47" s="22"/>
    </row>
    <row r="48" spans="2:26">
      <c r="B48" s="22"/>
      <c r="C48" s="22"/>
      <c r="D48" s="22"/>
      <c r="E48" s="22"/>
      <c r="F48" s="22"/>
      <c r="G48" s="22"/>
      <c r="H48" s="22"/>
      <c r="I48" s="22"/>
    </row>
    <row r="49" spans="2:9">
      <c r="B49" s="22"/>
      <c r="C49" s="22"/>
      <c r="D49" s="22"/>
      <c r="E49" s="22"/>
      <c r="F49" s="22"/>
      <c r="G49" s="22"/>
      <c r="H49" s="22"/>
      <c r="I49" s="22"/>
    </row>
    <row r="50" spans="2:9">
      <c r="B50" s="22"/>
      <c r="C50" s="22"/>
      <c r="D50" s="22"/>
      <c r="E50" s="22"/>
      <c r="F50" s="22"/>
      <c r="G50" s="22"/>
      <c r="H50" s="22"/>
      <c r="I50" s="22"/>
    </row>
    <row r="51" spans="2:9">
      <c r="B51" s="22"/>
      <c r="C51" s="22"/>
      <c r="D51" s="22"/>
      <c r="E51" s="22"/>
      <c r="F51" s="22"/>
      <c r="G51" s="22"/>
      <c r="H51" s="22"/>
      <c r="I51" s="22"/>
    </row>
    <row r="52" spans="2:9">
      <c r="B52" s="22"/>
      <c r="C52" s="22"/>
      <c r="D52" s="22"/>
      <c r="E52" s="22"/>
      <c r="F52" s="22"/>
      <c r="G52" s="22"/>
      <c r="H52" s="22"/>
      <c r="I52" s="22"/>
    </row>
    <row r="53" spans="2:9">
      <c r="B53" s="22"/>
      <c r="C53" s="22"/>
      <c r="D53" s="22"/>
      <c r="E53" s="22"/>
      <c r="F53" s="22"/>
      <c r="G53" s="22"/>
      <c r="H53" s="22"/>
      <c r="I53" s="22"/>
    </row>
    <row r="54" spans="2:9">
      <c r="B54" s="22"/>
      <c r="C54" s="22"/>
      <c r="D54" s="22"/>
      <c r="E54" s="22"/>
      <c r="F54" s="22"/>
      <c r="G54" s="22"/>
      <c r="H54" s="22"/>
      <c r="I54" s="22"/>
    </row>
    <row r="55" spans="2:9">
      <c r="B55" s="22"/>
      <c r="C55" s="22"/>
      <c r="D55" s="22"/>
      <c r="E55" s="22"/>
      <c r="F55" s="22"/>
      <c r="G55" s="22"/>
      <c r="H55" s="22"/>
      <c r="I55" s="22"/>
    </row>
    <row r="56" spans="2:9">
      <c r="B56" s="22"/>
      <c r="C56" s="22"/>
      <c r="D56" s="22"/>
      <c r="E56" s="22"/>
      <c r="F56" s="22"/>
      <c r="G56" s="22"/>
      <c r="H56" s="22"/>
      <c r="I56" s="22"/>
    </row>
    <row r="57" spans="2:9">
      <c r="B57" s="22"/>
      <c r="C57" s="22"/>
      <c r="D57" s="22"/>
      <c r="E57" s="22"/>
      <c r="F57" s="22"/>
      <c r="G57" s="22"/>
      <c r="H57" s="22"/>
      <c r="I57" s="22"/>
    </row>
    <row r="58" spans="2:9">
      <c r="B58" s="22"/>
      <c r="C58" s="22"/>
      <c r="D58" s="22"/>
      <c r="E58" s="22"/>
      <c r="F58" s="22"/>
      <c r="G58" s="22"/>
      <c r="H58" s="22"/>
      <c r="I58" s="22"/>
    </row>
    <row r="59" spans="2:9">
      <c r="B59" s="22"/>
      <c r="C59" s="22"/>
      <c r="D59" s="22"/>
      <c r="E59" s="22"/>
      <c r="F59" s="22"/>
      <c r="G59" s="22"/>
      <c r="H59" s="22"/>
      <c r="I59" s="22"/>
    </row>
    <row r="60" spans="2:9">
      <c r="B60" s="22"/>
      <c r="C60" s="22"/>
      <c r="D60" s="22"/>
      <c r="E60" s="22"/>
      <c r="F60" s="22"/>
      <c r="G60" s="22"/>
      <c r="H60" s="22"/>
      <c r="I60" s="22"/>
    </row>
    <row r="61" spans="2:9">
      <c r="B61" s="22"/>
      <c r="C61" s="22"/>
      <c r="D61" s="22"/>
      <c r="E61" s="22"/>
      <c r="F61" s="22"/>
      <c r="G61" s="22"/>
      <c r="H61" s="22"/>
      <c r="I61" s="22"/>
    </row>
  </sheetData>
  <mergeCells count="40">
    <mergeCell ref="T21:Y21"/>
    <mergeCell ref="T22:Y22"/>
    <mergeCell ref="V11:W11"/>
    <mergeCell ref="V12:V13"/>
    <mergeCell ref="T14:T20"/>
    <mergeCell ref="U14:W14"/>
    <mergeCell ref="U15:W15"/>
    <mergeCell ref="U16:W16"/>
    <mergeCell ref="U17:U20"/>
    <mergeCell ref="V17:W17"/>
    <mergeCell ref="V18:W18"/>
    <mergeCell ref="V19:V20"/>
    <mergeCell ref="T42:Y42"/>
    <mergeCell ref="T43:Y43"/>
    <mergeCell ref="T5:Y5"/>
    <mergeCell ref="T6:W6"/>
    <mergeCell ref="T7:T13"/>
    <mergeCell ref="U7:W7"/>
    <mergeCell ref="U8:W8"/>
    <mergeCell ref="U9:W9"/>
    <mergeCell ref="U10:U13"/>
    <mergeCell ref="V10:W10"/>
    <mergeCell ref="T35:T41"/>
    <mergeCell ref="U35:W35"/>
    <mergeCell ref="U36:W36"/>
    <mergeCell ref="U37:W37"/>
    <mergeCell ref="U38:U41"/>
    <mergeCell ref="V38:W38"/>
    <mergeCell ref="V39:W39"/>
    <mergeCell ref="V40:V41"/>
    <mergeCell ref="T26:Y26"/>
    <mergeCell ref="T27:W27"/>
    <mergeCell ref="T28:T34"/>
    <mergeCell ref="U28:W28"/>
    <mergeCell ref="U29:W29"/>
    <mergeCell ref="U30:W30"/>
    <mergeCell ref="U31:U34"/>
    <mergeCell ref="V31:W31"/>
    <mergeCell ref="V32:W32"/>
    <mergeCell ref="V33:V34"/>
  </mergeCells>
  <pageMargins left="0.7" right="0.7" top="0.78740157499999996" bottom="0.78740157499999996" header="0.3" footer="0.3"/>
  <pageSetup paperSize="9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Bewertung</vt:lpstr>
      <vt:lpstr>Ergebnisse</vt:lpstr>
      <vt:lpstr>Kolmogorov-Sm.</vt:lpstr>
      <vt:lpstr>One Sample T-Test</vt:lpstr>
      <vt:lpstr>Zweistichproben T-Test</vt:lpstr>
      <vt:lpstr>Korrelation</vt:lpstr>
    </vt:vector>
  </TitlesOfParts>
  <Company>MRP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Carsten Seybold</dc:creator>
  <cp:lastModifiedBy>Carsten Seybold</cp:lastModifiedBy>
  <dcterms:created xsi:type="dcterms:W3CDTF">2020-09-08T11:09:55Z</dcterms:created>
  <dcterms:modified xsi:type="dcterms:W3CDTF">2024-10-07T05:50:30Z</dcterms:modified>
</cp:coreProperties>
</file>