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Ex3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harts/chartEx4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charts/chartEx5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charts/chartEx6.xml" ContentType="application/vnd.ms-office.chartex+xml"/>
  <Override PartName="/xl/charts/style10.xml" ContentType="application/vnd.ms-office.chartstyle+xml"/>
  <Override PartName="/xl/charts/colors10.xml" ContentType="application/vnd.ms-office.chartcolorstyle+xml"/>
  <Override PartName="/xl/charts/chartEx7.xml" ContentType="application/vnd.ms-office.chartex+xml"/>
  <Override PartName="/xl/charts/style11.xml" ContentType="application/vnd.ms-office.chartstyle+xml"/>
  <Override PartName="/xl/charts/colors11.xml" ContentType="application/vnd.ms-office.chartcolorstyle+xml"/>
  <Override PartName="/xl/charts/chartEx8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eybold\Desktop\Dissertation\Anhang\"/>
    </mc:Choice>
  </mc:AlternateContent>
  <xr:revisionPtr revIDLastSave="0" documentId="13_ncr:1_{D24D455F-2DA8-4234-B4DE-2F2B414BF7B5}" xr6:coauthVersionLast="47" xr6:coauthVersionMax="47" xr10:uidLastSave="{00000000-0000-0000-0000-000000000000}"/>
  <bookViews>
    <workbookView xWindow="-38510" yWindow="-10770" windowWidth="38620" windowHeight="21220" xr2:uid="{00000000-000D-0000-FFFF-FFFF00000000}"/>
  </bookViews>
  <sheets>
    <sheet name="Ergebnisse" sheetId="9" r:id="rId1"/>
    <sheet name="Kolmogorov-Sm." sheetId="5" r:id="rId2"/>
    <sheet name="One Sample T-Test" sheetId="4" r:id="rId3"/>
    <sheet name="Zweistichproben T-Test" sheetId="10" r:id="rId4"/>
    <sheet name="Voraussetzungen Korrelationen" sheetId="11" r:id="rId5"/>
  </sheets>
  <definedNames>
    <definedName name="_xlchart.v1.0" hidden="1">'Voraussetzungen Korrelationen'!$C$41:$C$52</definedName>
    <definedName name="_xlchart.v1.1" hidden="1">'Voraussetzungen Korrelationen'!$B$7</definedName>
    <definedName name="_xlchart.v1.2" hidden="1">'Voraussetzungen Korrelationen'!$B$8:$B$22</definedName>
    <definedName name="_xlchart.v1.3" hidden="1">'Voraussetzungen Korrelationen'!$C$8:$C$22</definedName>
    <definedName name="_xlchart.v1.4" hidden="1">'Voraussetzungen Korrelationen'!$B$41:$B$52</definedName>
    <definedName name="_xlchart.v1.5" hidden="1">'Voraussetzungen Korrelationen'!$B$106:$B$117</definedName>
    <definedName name="_xlchart.v1.6" hidden="1">'Voraussetzungen Korrelationen'!$C$73:$C$87</definedName>
    <definedName name="_xlchart.v1.7" hidden="1">'Voraussetzungen Korrelationen'!$C$106:$C$117</definedName>
    <definedName name="_xlchart.v1.8" hidden="1">'Voraussetzungen Korrelationen'!$B$73:$B$87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3" i="9" l="1"/>
  <c r="F43" i="9"/>
  <c r="G43" i="9"/>
  <c r="E43" i="9"/>
  <c r="S5" i="9" l="1"/>
  <c r="T5" i="9"/>
  <c r="S6" i="9"/>
  <c r="T6" i="9"/>
  <c r="S7" i="9"/>
  <c r="T7" i="9"/>
  <c r="S8" i="9"/>
  <c r="T8" i="9"/>
  <c r="S9" i="9"/>
  <c r="T9" i="9"/>
  <c r="S10" i="9"/>
  <c r="T10" i="9"/>
  <c r="S11" i="9"/>
  <c r="T11" i="9"/>
  <c r="S12" i="9"/>
  <c r="T12" i="9"/>
  <c r="S13" i="9"/>
  <c r="T13" i="9"/>
  <c r="S14" i="9"/>
  <c r="T14" i="9"/>
  <c r="S15" i="9"/>
  <c r="T15" i="9"/>
  <c r="S16" i="9"/>
  <c r="T16" i="9"/>
  <c r="S17" i="9"/>
  <c r="T17" i="9"/>
  <c r="S18" i="9"/>
  <c r="T18" i="9"/>
  <c r="S19" i="9"/>
  <c r="T19" i="9"/>
  <c r="S20" i="9"/>
  <c r="T20" i="9"/>
  <c r="S21" i="9"/>
  <c r="T21" i="9"/>
  <c r="S22" i="9"/>
  <c r="T22" i="9"/>
  <c r="S23" i="9"/>
  <c r="T23" i="9"/>
  <c r="S24" i="9"/>
  <c r="T24" i="9"/>
  <c r="S25" i="9"/>
  <c r="T25" i="9"/>
  <c r="S26" i="9"/>
  <c r="T26" i="9"/>
  <c r="S27" i="9"/>
  <c r="T27" i="9"/>
  <c r="S28" i="9"/>
  <c r="T28" i="9"/>
  <c r="S29" i="9"/>
  <c r="T29" i="9"/>
  <c r="S30" i="9"/>
  <c r="T30" i="9"/>
  <c r="E40" i="9"/>
  <c r="E41" i="9" s="1"/>
  <c r="E42" i="9" l="1"/>
  <c r="O5" i="9"/>
  <c r="P5" i="9"/>
  <c r="O6" i="9"/>
  <c r="P6" i="9"/>
  <c r="O7" i="9"/>
  <c r="P7" i="9"/>
  <c r="O8" i="9"/>
  <c r="P8" i="9"/>
  <c r="O9" i="9"/>
  <c r="P9" i="9"/>
  <c r="O10" i="9"/>
  <c r="P10" i="9"/>
  <c r="O11" i="9"/>
  <c r="P11" i="9"/>
  <c r="O12" i="9"/>
  <c r="P12" i="9"/>
  <c r="O13" i="9"/>
  <c r="P13" i="9"/>
  <c r="O14" i="9"/>
  <c r="P14" i="9"/>
  <c r="O15" i="9"/>
  <c r="P15" i="9"/>
  <c r="O16" i="9"/>
  <c r="P16" i="9"/>
  <c r="O17" i="9"/>
  <c r="P17" i="9"/>
  <c r="O18" i="9"/>
  <c r="P18" i="9"/>
  <c r="O19" i="9"/>
  <c r="P19" i="9"/>
  <c r="O20" i="9"/>
  <c r="P20" i="9"/>
  <c r="O21" i="9"/>
  <c r="P21" i="9"/>
  <c r="O22" i="9"/>
  <c r="P22" i="9"/>
  <c r="O23" i="9"/>
  <c r="P23" i="9"/>
  <c r="O24" i="9"/>
  <c r="P24" i="9"/>
  <c r="O25" i="9"/>
  <c r="P25" i="9"/>
  <c r="O26" i="9"/>
  <c r="P26" i="9"/>
  <c r="O27" i="9"/>
  <c r="P27" i="9"/>
  <c r="O28" i="9"/>
  <c r="P28" i="9"/>
  <c r="O29" i="9"/>
  <c r="P29" i="9"/>
  <c r="O30" i="9"/>
  <c r="P30" i="9"/>
  <c r="G40" i="9"/>
  <c r="G41" i="9" s="1"/>
  <c r="G42" i="9" s="1"/>
  <c r="AB5" i="9"/>
  <c r="AC5" i="9"/>
  <c r="AB6" i="9"/>
  <c r="AC6" i="9"/>
  <c r="AB7" i="9"/>
  <c r="AC7" i="9"/>
  <c r="AB8" i="9"/>
  <c r="AC8" i="9"/>
  <c r="AB9" i="9"/>
  <c r="AC9" i="9"/>
  <c r="AB10" i="9"/>
  <c r="AC10" i="9"/>
  <c r="AB11" i="9"/>
  <c r="AC11" i="9"/>
  <c r="AB12" i="9"/>
  <c r="AC12" i="9"/>
  <c r="AB13" i="9"/>
  <c r="AC13" i="9"/>
  <c r="AB14" i="9"/>
  <c r="AC14" i="9"/>
  <c r="AB15" i="9"/>
  <c r="AC15" i="9"/>
  <c r="AB16" i="9"/>
  <c r="AC16" i="9"/>
  <c r="AB17" i="9"/>
  <c r="AC17" i="9"/>
  <c r="AB18" i="9"/>
  <c r="AC18" i="9"/>
  <c r="AB19" i="9"/>
  <c r="AC19" i="9"/>
  <c r="AB20" i="9"/>
  <c r="AC20" i="9"/>
  <c r="AB21" i="9"/>
  <c r="AC21" i="9"/>
  <c r="AB22" i="9"/>
  <c r="AC22" i="9"/>
  <c r="AB23" i="9"/>
  <c r="AC23" i="9"/>
  <c r="AB24" i="9"/>
  <c r="AC24" i="9"/>
  <c r="AB25" i="9"/>
  <c r="AC25" i="9"/>
  <c r="AB26" i="9"/>
  <c r="AC26" i="9"/>
  <c r="AB27" i="9"/>
  <c r="AC27" i="9"/>
  <c r="AB28" i="9"/>
  <c r="AC28" i="9"/>
  <c r="AB29" i="9"/>
  <c r="AC29" i="9"/>
  <c r="AB30" i="9"/>
  <c r="AC30" i="9"/>
  <c r="H40" i="9" l="1"/>
  <c r="H41" i="9" s="1"/>
  <c r="H42" i="9" s="1"/>
  <c r="F40" i="9"/>
  <c r="F41" i="9" s="1"/>
  <c r="F42" i="9" s="1"/>
  <c r="U5" i="9"/>
  <c r="V5" i="9"/>
  <c r="U6" i="9"/>
  <c r="V6" i="9"/>
  <c r="U7" i="9"/>
  <c r="V7" i="9"/>
  <c r="U8" i="9"/>
  <c r="V8" i="9"/>
  <c r="U9" i="9"/>
  <c r="V9" i="9"/>
  <c r="U10" i="9"/>
  <c r="V10" i="9"/>
  <c r="U11" i="9"/>
  <c r="V11" i="9"/>
  <c r="U12" i="9"/>
  <c r="V12" i="9"/>
  <c r="U13" i="9"/>
  <c r="V13" i="9"/>
  <c r="U14" i="9"/>
  <c r="V14" i="9"/>
  <c r="U15" i="9"/>
  <c r="V15" i="9"/>
  <c r="U16" i="9"/>
  <c r="V16" i="9"/>
  <c r="U17" i="9"/>
  <c r="V17" i="9"/>
  <c r="U18" i="9"/>
  <c r="V18" i="9"/>
  <c r="U19" i="9"/>
  <c r="V19" i="9"/>
  <c r="U20" i="9"/>
  <c r="V20" i="9"/>
  <c r="U21" i="9"/>
  <c r="V21" i="9"/>
  <c r="U22" i="9"/>
  <c r="V22" i="9"/>
  <c r="U23" i="9"/>
  <c r="V23" i="9"/>
  <c r="U24" i="9"/>
  <c r="V24" i="9"/>
  <c r="U25" i="9"/>
  <c r="V25" i="9"/>
  <c r="U26" i="9"/>
  <c r="V26" i="9"/>
  <c r="U27" i="9"/>
  <c r="V27" i="9"/>
  <c r="U28" i="9"/>
  <c r="V28" i="9"/>
  <c r="U29" i="9"/>
  <c r="V29" i="9"/>
  <c r="U30" i="9"/>
  <c r="V30" i="9"/>
  <c r="AD5" i="9"/>
  <c r="AE5" i="9"/>
  <c r="AD6" i="9"/>
  <c r="AE6" i="9"/>
  <c r="AD7" i="9"/>
  <c r="AE7" i="9"/>
  <c r="AD8" i="9"/>
  <c r="AE8" i="9"/>
  <c r="AD9" i="9"/>
  <c r="AE9" i="9"/>
  <c r="AD10" i="9"/>
  <c r="AE10" i="9"/>
  <c r="AD11" i="9"/>
  <c r="AE11" i="9"/>
  <c r="AD12" i="9"/>
  <c r="AE12" i="9"/>
  <c r="AD13" i="9"/>
  <c r="AE13" i="9"/>
  <c r="AD14" i="9"/>
  <c r="AE14" i="9"/>
  <c r="AD15" i="9"/>
  <c r="AE15" i="9"/>
  <c r="AD16" i="9"/>
  <c r="AE16" i="9"/>
  <c r="AD17" i="9"/>
  <c r="AE17" i="9"/>
  <c r="AD18" i="9"/>
  <c r="AE18" i="9"/>
  <c r="AD19" i="9"/>
  <c r="AE19" i="9"/>
  <c r="AD20" i="9"/>
  <c r="AE20" i="9"/>
  <c r="AD21" i="9"/>
  <c r="AE21" i="9"/>
  <c r="AD22" i="9"/>
  <c r="AE22" i="9"/>
  <c r="AD23" i="9"/>
  <c r="AE23" i="9"/>
  <c r="AD24" i="9"/>
  <c r="AE24" i="9"/>
  <c r="AD25" i="9"/>
  <c r="AE25" i="9"/>
  <c r="AD26" i="9"/>
  <c r="AE26" i="9"/>
  <c r="AD27" i="9"/>
  <c r="AE27" i="9"/>
  <c r="AD28" i="9"/>
  <c r="AE28" i="9"/>
  <c r="AD29" i="9"/>
  <c r="AE29" i="9"/>
  <c r="AD30" i="9"/>
  <c r="AE30" i="9"/>
  <c r="Q5" i="9" l="1"/>
  <c r="R5" i="9"/>
  <c r="Q6" i="9"/>
  <c r="R6" i="9"/>
  <c r="Q7" i="9"/>
  <c r="R7" i="9"/>
  <c r="Q8" i="9"/>
  <c r="R8" i="9"/>
  <c r="Q9" i="9"/>
  <c r="R9" i="9"/>
  <c r="Q10" i="9"/>
  <c r="R10" i="9"/>
  <c r="Q11" i="9"/>
  <c r="R11" i="9"/>
  <c r="Q12" i="9"/>
  <c r="R12" i="9"/>
  <c r="Q13" i="9"/>
  <c r="R13" i="9"/>
  <c r="Q14" i="9"/>
  <c r="R14" i="9"/>
  <c r="Q15" i="9"/>
  <c r="R15" i="9"/>
  <c r="Q16" i="9"/>
  <c r="R16" i="9"/>
  <c r="Q17" i="9"/>
  <c r="R17" i="9"/>
  <c r="Q18" i="9"/>
  <c r="R18" i="9"/>
  <c r="Q19" i="9"/>
  <c r="R19" i="9"/>
  <c r="Q20" i="9"/>
  <c r="R20" i="9"/>
  <c r="Q21" i="9"/>
  <c r="R21" i="9"/>
  <c r="Q22" i="9"/>
  <c r="R22" i="9"/>
  <c r="Q23" i="9"/>
  <c r="R23" i="9"/>
  <c r="Q24" i="9"/>
  <c r="R24" i="9"/>
  <c r="Q25" i="9"/>
  <c r="R25" i="9"/>
  <c r="Q26" i="9"/>
  <c r="R26" i="9"/>
  <c r="Q27" i="9"/>
  <c r="R27" i="9"/>
  <c r="Q28" i="9"/>
  <c r="R28" i="9"/>
  <c r="Q29" i="9"/>
  <c r="R29" i="9"/>
  <c r="Q30" i="9"/>
  <c r="R30" i="9"/>
  <c r="AA5" i="9" l="1"/>
  <c r="AA6" i="9"/>
  <c r="AA7" i="9"/>
  <c r="AA8" i="9"/>
  <c r="AA9" i="9"/>
  <c r="AA10" i="9"/>
  <c r="AA11" i="9"/>
  <c r="AA12" i="9"/>
  <c r="AA13" i="9"/>
  <c r="AA14" i="9"/>
  <c r="AA15" i="9"/>
  <c r="AA16" i="9"/>
  <c r="AA17" i="9"/>
  <c r="AA18" i="9"/>
  <c r="AA19" i="9"/>
  <c r="AA20" i="9"/>
  <c r="AA21" i="9"/>
  <c r="AA22" i="9"/>
  <c r="AA23" i="9"/>
  <c r="AA24" i="9"/>
  <c r="AA25" i="9"/>
  <c r="AA26" i="9"/>
  <c r="AA27" i="9"/>
  <c r="AA28" i="9"/>
  <c r="AA29" i="9"/>
  <c r="AA30" i="9"/>
  <c r="Z5" i="9"/>
  <c r="Z6" i="9"/>
  <c r="Z7" i="9"/>
  <c r="Z8" i="9"/>
  <c r="Z9" i="9"/>
  <c r="Z10" i="9"/>
  <c r="Z11" i="9"/>
  <c r="Z12" i="9"/>
  <c r="Z13" i="9"/>
  <c r="Z14" i="9"/>
  <c r="Z15" i="9"/>
  <c r="Z16" i="9"/>
  <c r="Z17" i="9"/>
  <c r="Z18" i="9"/>
  <c r="Z19" i="9"/>
  <c r="Z20" i="9"/>
  <c r="Z21" i="9"/>
  <c r="Z22" i="9"/>
  <c r="Z23" i="9"/>
  <c r="Z24" i="9"/>
  <c r="Z25" i="9"/>
  <c r="Z26" i="9"/>
  <c r="Z27" i="9"/>
  <c r="Z28" i="9"/>
  <c r="Z29" i="9"/>
  <c r="Z30" i="9"/>
  <c r="H413" i="5" l="1"/>
  <c r="H189" i="5"/>
  <c r="H243" i="5"/>
  <c r="H301" i="5"/>
  <c r="H355" i="5"/>
  <c r="H372" i="5"/>
  <c r="C414" i="5" l="1"/>
  <c r="C415" i="5"/>
  <c r="C416" i="5"/>
  <c r="C413" i="5"/>
  <c r="H415" i="5"/>
  <c r="H414" i="5"/>
  <c r="H402" i="5"/>
  <c r="H401" i="5"/>
  <c r="H387" i="5"/>
  <c r="H386" i="5"/>
  <c r="D392" i="5" s="1"/>
  <c r="D390" i="5"/>
  <c r="D393" i="5"/>
  <c r="H163" i="5"/>
  <c r="H162" i="5"/>
  <c r="H191" i="5"/>
  <c r="H190" i="5"/>
  <c r="H216" i="5"/>
  <c r="H217" i="5"/>
  <c r="H245" i="5"/>
  <c r="H244" i="5"/>
  <c r="H275" i="5"/>
  <c r="H274" i="5"/>
  <c r="H303" i="5"/>
  <c r="H302" i="5"/>
  <c r="H329" i="5"/>
  <c r="H328" i="5"/>
  <c r="H357" i="5"/>
  <c r="H356" i="5"/>
  <c r="H374" i="5"/>
  <c r="H373" i="5"/>
  <c r="D372" i="5" s="1"/>
  <c r="H400" i="5"/>
  <c r="C401" i="5" s="1"/>
  <c r="H385" i="5"/>
  <c r="C391" i="5" s="1"/>
  <c r="C373" i="5"/>
  <c r="E35" i="9"/>
  <c r="E34" i="9"/>
  <c r="E33" i="9"/>
  <c r="D389" i="5" l="1"/>
  <c r="C388" i="5"/>
  <c r="D387" i="5"/>
  <c r="D395" i="5"/>
  <c r="D386" i="5"/>
  <c r="D406" i="5"/>
  <c r="C389" i="5"/>
  <c r="E389" i="5" s="1"/>
  <c r="D388" i="5"/>
  <c r="E388" i="5" s="1"/>
  <c r="D415" i="5"/>
  <c r="E415" i="5" s="1"/>
  <c r="C392" i="5"/>
  <c r="E392" i="5" s="1"/>
  <c r="D407" i="5"/>
  <c r="C406" i="5"/>
  <c r="E406" i="5" s="1"/>
  <c r="D402" i="5"/>
  <c r="C402" i="5"/>
  <c r="C387" i="5"/>
  <c r="E387" i="5" s="1"/>
  <c r="D405" i="5"/>
  <c r="D401" i="5"/>
  <c r="E401" i="5" s="1"/>
  <c r="C394" i="5"/>
  <c r="C405" i="5"/>
  <c r="C390" i="5"/>
  <c r="E390" i="5" s="1"/>
  <c r="C400" i="5"/>
  <c r="D404" i="5"/>
  <c r="C386" i="5"/>
  <c r="E386" i="5" s="1"/>
  <c r="D400" i="5"/>
  <c r="D403" i="5"/>
  <c r="C393" i="5"/>
  <c r="E393" i="5" s="1"/>
  <c r="C403" i="5"/>
  <c r="D416" i="5"/>
  <c r="E416" i="5" s="1"/>
  <c r="D413" i="5"/>
  <c r="E413" i="5" s="1"/>
  <c r="C407" i="5"/>
  <c r="C404" i="5"/>
  <c r="D414" i="5"/>
  <c r="E414" i="5" s="1"/>
  <c r="D375" i="5"/>
  <c r="C395" i="5"/>
  <c r="D394" i="5"/>
  <c r="D391" i="5"/>
  <c r="E391" i="5" s="1"/>
  <c r="C385" i="5"/>
  <c r="C375" i="5"/>
  <c r="D385" i="5"/>
  <c r="C372" i="5"/>
  <c r="E372" i="5" s="1"/>
  <c r="D373" i="5"/>
  <c r="E373" i="5" s="1"/>
  <c r="D374" i="5"/>
  <c r="C374" i="5"/>
  <c r="E395" i="5" l="1"/>
  <c r="E385" i="5"/>
  <c r="E407" i="5"/>
  <c r="E402" i="5"/>
  <c r="E375" i="5"/>
  <c r="J417" i="5"/>
  <c r="E400" i="5"/>
  <c r="E405" i="5"/>
  <c r="E404" i="5"/>
  <c r="E394" i="5"/>
  <c r="J389" i="5" s="1"/>
  <c r="E403" i="5"/>
  <c r="E374" i="5"/>
  <c r="J376" i="5" l="1"/>
  <c r="J404" i="5"/>
  <c r="D330" i="5"/>
  <c r="D333" i="5"/>
  <c r="D336" i="5"/>
  <c r="C278" i="5"/>
  <c r="C356" i="5"/>
  <c r="D356" i="5"/>
  <c r="C357" i="5"/>
  <c r="D357" i="5"/>
  <c r="E357" i="5"/>
  <c r="C358" i="5"/>
  <c r="D358" i="5"/>
  <c r="D355" i="5"/>
  <c r="C355" i="5"/>
  <c r="C342" i="5"/>
  <c r="H344" i="5"/>
  <c r="H343" i="5"/>
  <c r="H342" i="5"/>
  <c r="C343" i="5" s="1"/>
  <c r="D331" i="5"/>
  <c r="H327" i="5"/>
  <c r="C328" i="5" s="1"/>
  <c r="H316" i="5"/>
  <c r="H315" i="5"/>
  <c r="D314" i="5" s="1"/>
  <c r="H314" i="5"/>
  <c r="C315" i="5" s="1"/>
  <c r="D301" i="5"/>
  <c r="C302" i="5"/>
  <c r="H290" i="5"/>
  <c r="H289" i="5"/>
  <c r="H288" i="5"/>
  <c r="C289" i="5" s="1"/>
  <c r="D278" i="5"/>
  <c r="D274" i="5"/>
  <c r="H273" i="5"/>
  <c r="C274" i="5" s="1"/>
  <c r="H262" i="5"/>
  <c r="H261" i="5"/>
  <c r="H260" i="5"/>
  <c r="C261" i="5" s="1"/>
  <c r="M35" i="9"/>
  <c r="L35" i="9"/>
  <c r="M34" i="9"/>
  <c r="L34" i="9"/>
  <c r="M33" i="9"/>
  <c r="L33" i="9"/>
  <c r="AE4" i="9"/>
  <c r="AD4" i="9"/>
  <c r="V4" i="9"/>
  <c r="U4" i="9"/>
  <c r="AC4" i="9"/>
  <c r="AB4" i="9"/>
  <c r="Z4" i="9"/>
  <c r="AA4" i="9"/>
  <c r="T4" i="9"/>
  <c r="Y5" i="9"/>
  <c r="Y6" i="9"/>
  <c r="Y7" i="9"/>
  <c r="Y8" i="9"/>
  <c r="Y9" i="9"/>
  <c r="Y10" i="9"/>
  <c r="Y11" i="9"/>
  <c r="Y12" i="9"/>
  <c r="Y13" i="9"/>
  <c r="Y14" i="9"/>
  <c r="Y15" i="9"/>
  <c r="Y16" i="9"/>
  <c r="Y17" i="9"/>
  <c r="Y18" i="9"/>
  <c r="Y19" i="9"/>
  <c r="Y20" i="9"/>
  <c r="Y21" i="9"/>
  <c r="Y22" i="9"/>
  <c r="Y23" i="9"/>
  <c r="Y24" i="9"/>
  <c r="Y25" i="9"/>
  <c r="Y26" i="9"/>
  <c r="Y27" i="9"/>
  <c r="Y28" i="9"/>
  <c r="Y29" i="9"/>
  <c r="Y30" i="9"/>
  <c r="Y4" i="9"/>
  <c r="X5" i="9"/>
  <c r="X6" i="9"/>
  <c r="X7" i="9"/>
  <c r="X8" i="9"/>
  <c r="X9" i="9"/>
  <c r="X10" i="9"/>
  <c r="X11" i="9"/>
  <c r="X12" i="9"/>
  <c r="X13" i="9"/>
  <c r="X14" i="9"/>
  <c r="X15" i="9"/>
  <c r="X16" i="9"/>
  <c r="X17" i="9"/>
  <c r="X18" i="9"/>
  <c r="X19" i="9"/>
  <c r="X20" i="9"/>
  <c r="X21" i="9"/>
  <c r="X22" i="9"/>
  <c r="X23" i="9"/>
  <c r="X24" i="9"/>
  <c r="X25" i="9"/>
  <c r="X26" i="9"/>
  <c r="X27" i="9"/>
  <c r="X28" i="9"/>
  <c r="X29" i="9"/>
  <c r="X30" i="9"/>
  <c r="X4" i="9"/>
  <c r="D235" i="5"/>
  <c r="D245" i="5"/>
  <c r="C246" i="5"/>
  <c r="D246" i="5"/>
  <c r="C244" i="5"/>
  <c r="H232" i="5"/>
  <c r="H231" i="5"/>
  <c r="H230" i="5"/>
  <c r="C233" i="5" s="1"/>
  <c r="D221" i="5"/>
  <c r="H215" i="5"/>
  <c r="C216" i="5" s="1"/>
  <c r="H204" i="5"/>
  <c r="H203" i="5"/>
  <c r="H202" i="5"/>
  <c r="C203" i="5" s="1"/>
  <c r="S4" i="9"/>
  <c r="C190" i="5"/>
  <c r="H178" i="5"/>
  <c r="H177" i="5"/>
  <c r="H176" i="5"/>
  <c r="C178" i="5" s="1"/>
  <c r="D163" i="5"/>
  <c r="H161" i="5"/>
  <c r="C162" i="5" s="1"/>
  <c r="H150" i="5"/>
  <c r="H149" i="5"/>
  <c r="H148" i="5"/>
  <c r="C149" i="5" s="1"/>
  <c r="C132" i="5"/>
  <c r="H131" i="5"/>
  <c r="H130" i="5"/>
  <c r="H129" i="5"/>
  <c r="C130" i="5" s="1"/>
  <c r="H112" i="5"/>
  <c r="H111" i="5"/>
  <c r="H110" i="5"/>
  <c r="C111" i="5" s="1"/>
  <c r="H96" i="5"/>
  <c r="H95" i="5"/>
  <c r="D95" i="5" s="1"/>
  <c r="H94" i="5"/>
  <c r="C95" i="5" s="1"/>
  <c r="H77" i="5"/>
  <c r="H76" i="5"/>
  <c r="D80" i="5" s="1"/>
  <c r="H75" i="5"/>
  <c r="C76" i="5" s="1"/>
  <c r="H61" i="5"/>
  <c r="H60" i="5"/>
  <c r="D69" i="5" s="1"/>
  <c r="H59" i="5"/>
  <c r="H42" i="5"/>
  <c r="H41" i="5"/>
  <c r="H40" i="5"/>
  <c r="C51" i="5" s="1"/>
  <c r="R4" i="9"/>
  <c r="Q4" i="9"/>
  <c r="C276" i="5" l="1"/>
  <c r="D132" i="5"/>
  <c r="D260" i="5"/>
  <c r="D345" i="5"/>
  <c r="C87" i="5"/>
  <c r="D237" i="5"/>
  <c r="C348" i="5"/>
  <c r="C345" i="5"/>
  <c r="E345" i="5" s="1"/>
  <c r="E356" i="5"/>
  <c r="C275" i="5"/>
  <c r="C129" i="5"/>
  <c r="E129" i="5" s="1"/>
  <c r="C82" i="5"/>
  <c r="C137" i="5"/>
  <c r="C281" i="5"/>
  <c r="D232" i="5"/>
  <c r="E278" i="5"/>
  <c r="C134" i="5"/>
  <c r="C230" i="5"/>
  <c r="C279" i="5"/>
  <c r="C336" i="5"/>
  <c r="E336" i="5" s="1"/>
  <c r="C334" i="5"/>
  <c r="C333" i="5"/>
  <c r="E333" i="5" s="1"/>
  <c r="C331" i="5"/>
  <c r="D289" i="5"/>
  <c r="E289" i="5" s="1"/>
  <c r="C294" i="5"/>
  <c r="D293" i="5"/>
  <c r="D291" i="5"/>
  <c r="D202" i="5"/>
  <c r="C53" i="5"/>
  <c r="C50" i="5"/>
  <c r="D42" i="5"/>
  <c r="E42" i="5" s="1"/>
  <c r="D148" i="5"/>
  <c r="D230" i="5"/>
  <c r="C235" i="5"/>
  <c r="E235" i="5" s="1"/>
  <c r="C232" i="5"/>
  <c r="D234" i="5"/>
  <c r="C237" i="5"/>
  <c r="C234" i="5"/>
  <c r="C231" i="5"/>
  <c r="D231" i="5"/>
  <c r="D236" i="5"/>
  <c r="D233" i="5"/>
  <c r="E233" i="5" s="1"/>
  <c r="C236" i="5"/>
  <c r="E236" i="5" s="1"/>
  <c r="E355" i="5"/>
  <c r="D347" i="5"/>
  <c r="D342" i="5"/>
  <c r="E342" i="5" s="1"/>
  <c r="C347" i="5"/>
  <c r="C344" i="5"/>
  <c r="D349" i="5"/>
  <c r="D346" i="5"/>
  <c r="D343" i="5"/>
  <c r="E343" i="5" s="1"/>
  <c r="D344" i="5"/>
  <c r="C349" i="5"/>
  <c r="C346" i="5"/>
  <c r="D348" i="5"/>
  <c r="E348" i="5" s="1"/>
  <c r="C135" i="5"/>
  <c r="D129" i="5"/>
  <c r="D140" i="5"/>
  <c r="C131" i="5"/>
  <c r="C140" i="5"/>
  <c r="C139" i="5"/>
  <c r="C138" i="5"/>
  <c r="C273" i="5"/>
  <c r="C282" i="5"/>
  <c r="C337" i="5"/>
  <c r="C330" i="5"/>
  <c r="E330" i="5" s="1"/>
  <c r="D317" i="5"/>
  <c r="C317" i="5"/>
  <c r="C316" i="5"/>
  <c r="C291" i="5"/>
  <c r="D290" i="5"/>
  <c r="D294" i="5"/>
  <c r="D263" i="5"/>
  <c r="D182" i="5"/>
  <c r="D112" i="5"/>
  <c r="D86" i="5"/>
  <c r="D83" i="5"/>
  <c r="D81" i="5"/>
  <c r="D89" i="5"/>
  <c r="D77" i="5"/>
  <c r="D87" i="5"/>
  <c r="E87" i="5" s="1"/>
  <c r="C47" i="5"/>
  <c r="C44" i="5"/>
  <c r="C42" i="5"/>
  <c r="C41" i="5"/>
  <c r="E331" i="5"/>
  <c r="E358" i="5"/>
  <c r="Z34" i="9"/>
  <c r="AC33" i="9"/>
  <c r="AB35" i="9"/>
  <c r="S35" i="9"/>
  <c r="U35" i="9"/>
  <c r="AB33" i="9"/>
  <c r="AE33" i="9"/>
  <c r="U34" i="9"/>
  <c r="S33" i="9"/>
  <c r="AE35" i="9"/>
  <c r="AC34" i="9"/>
  <c r="Y33" i="9"/>
  <c r="T33" i="9"/>
  <c r="V34" i="9"/>
  <c r="T35" i="9"/>
  <c r="S34" i="9"/>
  <c r="X35" i="9"/>
  <c r="AD33" i="9"/>
  <c r="AD34" i="9"/>
  <c r="AD35" i="9"/>
  <c r="AA34" i="9"/>
  <c r="AE34" i="9"/>
  <c r="Y35" i="9"/>
  <c r="AA35" i="9"/>
  <c r="AB34" i="9"/>
  <c r="V35" i="9"/>
  <c r="D329" i="5"/>
  <c r="D327" i="5"/>
  <c r="C335" i="5"/>
  <c r="C332" i="5"/>
  <c r="C329" i="5"/>
  <c r="D332" i="5"/>
  <c r="D328" i="5"/>
  <c r="E328" i="5" s="1"/>
  <c r="C327" i="5"/>
  <c r="D335" i="5"/>
  <c r="D337" i="5"/>
  <c r="D334" i="5"/>
  <c r="E334" i="5" s="1"/>
  <c r="D316" i="5"/>
  <c r="C314" i="5"/>
  <c r="E314" i="5" s="1"/>
  <c r="D315" i="5"/>
  <c r="E315" i="5" s="1"/>
  <c r="D304" i="5"/>
  <c r="C304" i="5"/>
  <c r="E304" i="5" s="1"/>
  <c r="D303" i="5"/>
  <c r="C303" i="5"/>
  <c r="C301" i="5"/>
  <c r="E301" i="5" s="1"/>
  <c r="D302" i="5"/>
  <c r="E302" i="5" s="1"/>
  <c r="C288" i="5"/>
  <c r="D288" i="5"/>
  <c r="C293" i="5"/>
  <c r="E293" i="5" s="1"/>
  <c r="C290" i="5"/>
  <c r="D295" i="5"/>
  <c r="D292" i="5"/>
  <c r="C295" i="5"/>
  <c r="C292" i="5"/>
  <c r="E274" i="5"/>
  <c r="D276" i="5"/>
  <c r="E276" i="5" s="1"/>
  <c r="D273" i="5"/>
  <c r="D275" i="5"/>
  <c r="E275" i="5" s="1"/>
  <c r="D283" i="5"/>
  <c r="D282" i="5"/>
  <c r="E282" i="5" s="1"/>
  <c r="D281" i="5"/>
  <c r="E281" i="5" s="1"/>
  <c r="C283" i="5"/>
  <c r="D280" i="5"/>
  <c r="D277" i="5"/>
  <c r="D279" i="5"/>
  <c r="C280" i="5"/>
  <c r="C277" i="5"/>
  <c r="D262" i="5"/>
  <c r="C262" i="5"/>
  <c r="C260" i="5"/>
  <c r="E260" i="5" s="1"/>
  <c r="D261" i="5"/>
  <c r="E261" i="5" s="1"/>
  <c r="C263" i="5"/>
  <c r="E263" i="5" s="1"/>
  <c r="E246" i="5"/>
  <c r="C245" i="5"/>
  <c r="E245" i="5" s="1"/>
  <c r="C243" i="5"/>
  <c r="D244" i="5"/>
  <c r="E244" i="5" s="1"/>
  <c r="D243" i="5"/>
  <c r="V33" i="9"/>
  <c r="U33" i="9"/>
  <c r="AC35" i="9"/>
  <c r="Z35" i="9"/>
  <c r="Z33" i="9"/>
  <c r="AA33" i="9"/>
  <c r="D224" i="5"/>
  <c r="D217" i="5"/>
  <c r="D218" i="5"/>
  <c r="T34" i="9"/>
  <c r="Y34" i="9"/>
  <c r="X33" i="9"/>
  <c r="X34" i="9"/>
  <c r="C205" i="5"/>
  <c r="C204" i="5"/>
  <c r="C202" i="5"/>
  <c r="D203" i="5"/>
  <c r="E203" i="5" s="1"/>
  <c r="D205" i="5"/>
  <c r="D204" i="5"/>
  <c r="C224" i="5"/>
  <c r="C221" i="5"/>
  <c r="E221" i="5" s="1"/>
  <c r="C218" i="5"/>
  <c r="C215" i="5"/>
  <c r="D220" i="5"/>
  <c r="C217" i="5"/>
  <c r="E217" i="5" s="1"/>
  <c r="D225" i="5"/>
  <c r="D223" i="5"/>
  <c r="C223" i="5"/>
  <c r="E223" i="5" s="1"/>
  <c r="C225" i="5"/>
  <c r="D222" i="5"/>
  <c r="D219" i="5"/>
  <c r="D216" i="5"/>
  <c r="E216" i="5" s="1"/>
  <c r="D215" i="5"/>
  <c r="C220" i="5"/>
  <c r="C222" i="5"/>
  <c r="C219" i="5"/>
  <c r="C189" i="5"/>
  <c r="C192" i="5"/>
  <c r="C191" i="5"/>
  <c r="D192" i="5"/>
  <c r="D189" i="5"/>
  <c r="D191" i="5"/>
  <c r="D190" i="5"/>
  <c r="E190" i="5" s="1"/>
  <c r="D183" i="5"/>
  <c r="D177" i="5"/>
  <c r="D178" i="5"/>
  <c r="E178" i="5" s="1"/>
  <c r="C183" i="5"/>
  <c r="C177" i="5"/>
  <c r="C182" i="5"/>
  <c r="E182" i="5" s="1"/>
  <c r="C180" i="5"/>
  <c r="D180" i="5"/>
  <c r="C176" i="5"/>
  <c r="D179" i="5"/>
  <c r="D176" i="5"/>
  <c r="C179" i="5"/>
  <c r="D181" i="5"/>
  <c r="C181" i="5"/>
  <c r="D63" i="5"/>
  <c r="D137" i="5"/>
  <c r="D134" i="5"/>
  <c r="D131" i="5"/>
  <c r="D66" i="5"/>
  <c r="C75" i="5"/>
  <c r="C81" i="5"/>
  <c r="C48" i="5"/>
  <c r="D62" i="5"/>
  <c r="D75" i="5"/>
  <c r="D85" i="5"/>
  <c r="D139" i="5"/>
  <c r="C85" i="5"/>
  <c r="D136" i="5"/>
  <c r="D151" i="5"/>
  <c r="D44" i="5"/>
  <c r="C45" i="5"/>
  <c r="D79" i="5"/>
  <c r="D88" i="5"/>
  <c r="D84" i="5"/>
  <c r="D78" i="5"/>
  <c r="E78" i="5" s="1"/>
  <c r="C136" i="5"/>
  <c r="E136" i="5" s="1"/>
  <c r="C133" i="5"/>
  <c r="C151" i="5"/>
  <c r="E151" i="5" s="1"/>
  <c r="E132" i="5"/>
  <c r="C79" i="5"/>
  <c r="D133" i="5"/>
  <c r="D130" i="5"/>
  <c r="E130" i="5" s="1"/>
  <c r="C88" i="5"/>
  <c r="C84" i="5"/>
  <c r="C78" i="5"/>
  <c r="D138" i="5"/>
  <c r="E138" i="5" s="1"/>
  <c r="D135" i="5"/>
  <c r="D150" i="5"/>
  <c r="C161" i="5"/>
  <c r="D170" i="5"/>
  <c r="D167" i="5"/>
  <c r="D164" i="5"/>
  <c r="D161" i="5"/>
  <c r="C170" i="5"/>
  <c r="C167" i="5"/>
  <c r="C164" i="5"/>
  <c r="C169" i="5"/>
  <c r="C166" i="5"/>
  <c r="C163" i="5"/>
  <c r="E163" i="5" s="1"/>
  <c r="D169" i="5"/>
  <c r="D171" i="5"/>
  <c r="D166" i="5"/>
  <c r="C171" i="5"/>
  <c r="D168" i="5"/>
  <c r="D165" i="5"/>
  <c r="D162" i="5"/>
  <c r="E162" i="5" s="1"/>
  <c r="C168" i="5"/>
  <c r="C165" i="5"/>
  <c r="C148" i="5"/>
  <c r="D149" i="5"/>
  <c r="E149" i="5" s="1"/>
  <c r="C150" i="5"/>
  <c r="C110" i="5"/>
  <c r="D122" i="5"/>
  <c r="D119" i="5"/>
  <c r="D116" i="5"/>
  <c r="D113" i="5"/>
  <c r="D110" i="5"/>
  <c r="C122" i="5"/>
  <c r="C119" i="5"/>
  <c r="C116" i="5"/>
  <c r="C113" i="5"/>
  <c r="D124" i="5"/>
  <c r="C118" i="5"/>
  <c r="C115" i="5"/>
  <c r="C112" i="5"/>
  <c r="D118" i="5"/>
  <c r="D123" i="5"/>
  <c r="D120" i="5"/>
  <c r="C121" i="5"/>
  <c r="D115" i="5"/>
  <c r="C123" i="5"/>
  <c r="C120" i="5"/>
  <c r="D117" i="5"/>
  <c r="D114" i="5"/>
  <c r="D111" i="5"/>
  <c r="E111" i="5" s="1"/>
  <c r="D121" i="5"/>
  <c r="C124" i="5"/>
  <c r="C117" i="5"/>
  <c r="C114" i="5"/>
  <c r="C94" i="5"/>
  <c r="C100" i="5"/>
  <c r="C97" i="5"/>
  <c r="C103" i="5"/>
  <c r="E95" i="5"/>
  <c r="C105" i="5"/>
  <c r="D102" i="5"/>
  <c r="D99" i="5"/>
  <c r="D96" i="5"/>
  <c r="C102" i="5"/>
  <c r="C99" i="5"/>
  <c r="C96" i="5"/>
  <c r="D103" i="5"/>
  <c r="D100" i="5"/>
  <c r="D97" i="5"/>
  <c r="D94" i="5"/>
  <c r="D104" i="5"/>
  <c r="D105" i="5"/>
  <c r="C104" i="5"/>
  <c r="D101" i="5"/>
  <c r="D98" i="5"/>
  <c r="C101" i="5"/>
  <c r="C98" i="5"/>
  <c r="C80" i="5"/>
  <c r="E80" i="5" s="1"/>
  <c r="C77" i="5"/>
  <c r="C89" i="5"/>
  <c r="C86" i="5"/>
  <c r="C83" i="5"/>
  <c r="D76" i="5"/>
  <c r="E76" i="5" s="1"/>
  <c r="D82" i="5"/>
  <c r="E82" i="5" s="1"/>
  <c r="C69" i="5"/>
  <c r="E69" i="5" s="1"/>
  <c r="C66" i="5"/>
  <c r="C62" i="5"/>
  <c r="D68" i="5"/>
  <c r="C65" i="5"/>
  <c r="D61" i="5"/>
  <c r="D59" i="5"/>
  <c r="D64" i="5"/>
  <c r="C61" i="5"/>
  <c r="D65" i="5"/>
  <c r="D70" i="5"/>
  <c r="D67" i="5"/>
  <c r="C64" i="5"/>
  <c r="D60" i="5"/>
  <c r="C68" i="5"/>
  <c r="C70" i="5"/>
  <c r="C67" i="5"/>
  <c r="C60" i="5"/>
  <c r="C59" i="5"/>
  <c r="C63" i="5"/>
  <c r="E63" i="5" s="1"/>
  <c r="D53" i="5"/>
  <c r="E53" i="5" s="1"/>
  <c r="D50" i="5"/>
  <c r="E50" i="5" s="1"/>
  <c r="D41" i="5"/>
  <c r="E41" i="5" s="1"/>
  <c r="C40" i="5"/>
  <c r="D52" i="5"/>
  <c r="D49" i="5"/>
  <c r="D46" i="5"/>
  <c r="D43" i="5"/>
  <c r="D47" i="5"/>
  <c r="D40" i="5"/>
  <c r="C52" i="5"/>
  <c r="C49" i="5"/>
  <c r="C46" i="5"/>
  <c r="C43" i="5"/>
  <c r="D54" i="5"/>
  <c r="D51" i="5"/>
  <c r="E51" i="5" s="1"/>
  <c r="C54" i="5"/>
  <c r="D48" i="5"/>
  <c r="D45" i="5"/>
  <c r="R33" i="9"/>
  <c r="R35" i="9"/>
  <c r="R34" i="9"/>
  <c r="E44" i="5" l="1"/>
  <c r="E148" i="5"/>
  <c r="E202" i="5"/>
  <c r="E243" i="5"/>
  <c r="J247" i="5" s="1"/>
  <c r="E234" i="5"/>
  <c r="E84" i="5"/>
  <c r="E317" i="5"/>
  <c r="E140" i="5"/>
  <c r="E237" i="5"/>
  <c r="E279" i="5"/>
  <c r="E273" i="5"/>
  <c r="E47" i="5"/>
  <c r="E288" i="5"/>
  <c r="E230" i="5"/>
  <c r="E231" i="5"/>
  <c r="E179" i="5"/>
  <c r="E134" i="5"/>
  <c r="E232" i="5"/>
  <c r="E291" i="5"/>
  <c r="E48" i="5"/>
  <c r="E131" i="5"/>
  <c r="E60" i="5"/>
  <c r="E100" i="5"/>
  <c r="E122" i="5"/>
  <c r="E137" i="5"/>
  <c r="E294" i="5"/>
  <c r="E344" i="5"/>
  <c r="E112" i="5"/>
  <c r="E110" i="5"/>
  <c r="E191" i="5"/>
  <c r="E347" i="5"/>
  <c r="E337" i="5"/>
  <c r="E290" i="5"/>
  <c r="E220" i="5"/>
  <c r="E204" i="5"/>
  <c r="E52" i="5"/>
  <c r="E49" i="5"/>
  <c r="E45" i="5"/>
  <c r="E150" i="5"/>
  <c r="J152" i="5" s="1"/>
  <c r="E316" i="5"/>
  <c r="J318" i="5" s="1"/>
  <c r="E66" i="5"/>
  <c r="E67" i="5"/>
  <c r="E70" i="5"/>
  <c r="E64" i="5"/>
  <c r="J359" i="5"/>
  <c r="E346" i="5"/>
  <c r="E349" i="5"/>
  <c r="E135" i="5"/>
  <c r="E139" i="5"/>
  <c r="E81" i="5"/>
  <c r="E86" i="5"/>
  <c r="E83" i="5"/>
  <c r="E77" i="5"/>
  <c r="E205" i="5"/>
  <c r="E183" i="5"/>
  <c r="E180" i="5"/>
  <c r="E176" i="5"/>
  <c r="E89" i="5"/>
  <c r="E218" i="5"/>
  <c r="E224" i="5"/>
  <c r="E280" i="5"/>
  <c r="E332" i="5"/>
  <c r="E327" i="5"/>
  <c r="E335" i="5"/>
  <c r="E329" i="5"/>
  <c r="E303" i="5"/>
  <c r="J305" i="5" s="1"/>
  <c r="E292" i="5"/>
  <c r="E295" i="5"/>
  <c r="E283" i="5"/>
  <c r="E277" i="5"/>
  <c r="J277" i="5" s="1"/>
  <c r="E262" i="5"/>
  <c r="J264" i="5"/>
  <c r="E225" i="5"/>
  <c r="E219" i="5"/>
  <c r="E222" i="5"/>
  <c r="E192" i="5"/>
  <c r="E189" i="5"/>
  <c r="E177" i="5"/>
  <c r="E181" i="5"/>
  <c r="E54" i="5"/>
  <c r="E120" i="5"/>
  <c r="E115" i="5"/>
  <c r="E170" i="5"/>
  <c r="E123" i="5"/>
  <c r="E133" i="5"/>
  <c r="E105" i="5"/>
  <c r="E165" i="5"/>
  <c r="E75" i="5"/>
  <c r="E79" i="5"/>
  <c r="E40" i="5"/>
  <c r="E103" i="5"/>
  <c r="E124" i="5"/>
  <c r="E121" i="5"/>
  <c r="E88" i="5"/>
  <c r="E85" i="5"/>
  <c r="E62" i="5"/>
  <c r="E168" i="5"/>
  <c r="E166" i="5"/>
  <c r="E169" i="5"/>
  <c r="E161" i="5"/>
  <c r="E171" i="5"/>
  <c r="E164" i="5"/>
  <c r="E167" i="5"/>
  <c r="E117" i="5"/>
  <c r="E114" i="5"/>
  <c r="E113" i="5"/>
  <c r="E116" i="5"/>
  <c r="E118" i="5"/>
  <c r="E119" i="5"/>
  <c r="E97" i="5"/>
  <c r="E98" i="5"/>
  <c r="E101" i="5"/>
  <c r="E96" i="5"/>
  <c r="E104" i="5"/>
  <c r="E99" i="5"/>
  <c r="E102" i="5"/>
  <c r="E65" i="5"/>
  <c r="E68" i="5"/>
  <c r="E61" i="5"/>
  <c r="E94" i="5"/>
  <c r="E43" i="5"/>
  <c r="E46" i="5"/>
  <c r="J206" i="5" l="1"/>
  <c r="J346" i="5"/>
  <c r="J292" i="5"/>
  <c r="J193" i="5"/>
  <c r="J133" i="5"/>
  <c r="J234" i="5"/>
  <c r="J165" i="5"/>
  <c r="J331" i="5"/>
  <c r="J79" i="5"/>
  <c r="J180" i="5"/>
  <c r="J114" i="5"/>
  <c r="J44" i="5"/>
  <c r="J98" i="5"/>
  <c r="H26" i="5" l="1"/>
  <c r="H25" i="5"/>
  <c r="H24" i="5"/>
  <c r="C27" i="5" s="1"/>
  <c r="H7" i="5"/>
  <c r="H6" i="5"/>
  <c r="D16" i="5" s="1"/>
  <c r="H5" i="5"/>
  <c r="C6" i="5" s="1"/>
  <c r="F154" i="4"/>
  <c r="F160" i="4" s="1"/>
  <c r="F153" i="4"/>
  <c r="F159" i="4" s="1"/>
  <c r="F152" i="4"/>
  <c r="F163" i="4" s="1"/>
  <c r="F167" i="4" s="1"/>
  <c r="F69" i="4"/>
  <c r="F75" i="4" s="1"/>
  <c r="F68" i="4"/>
  <c r="F74" i="4" s="1"/>
  <c r="F67" i="4"/>
  <c r="F78" i="4" s="1"/>
  <c r="F82" i="4" s="1"/>
  <c r="D32" i="5" l="1"/>
  <c r="C35" i="5"/>
  <c r="D35" i="5"/>
  <c r="C33" i="5"/>
  <c r="C29" i="5"/>
  <c r="D29" i="5"/>
  <c r="D25" i="5"/>
  <c r="C28" i="5"/>
  <c r="D26" i="5"/>
  <c r="C26" i="5"/>
  <c r="C24" i="5"/>
  <c r="C30" i="5"/>
  <c r="D27" i="5"/>
  <c r="E27" i="5" s="1"/>
  <c r="C32" i="5"/>
  <c r="E32" i="5" s="1"/>
  <c r="D24" i="5"/>
  <c r="D34" i="5"/>
  <c r="D31" i="5"/>
  <c r="D28" i="5"/>
  <c r="C25" i="5"/>
  <c r="C34" i="5"/>
  <c r="C31" i="5"/>
  <c r="D33" i="5"/>
  <c r="D30" i="5"/>
  <c r="C5" i="5"/>
  <c r="E5" i="5" s="1"/>
  <c r="D17" i="5"/>
  <c r="D14" i="5"/>
  <c r="D11" i="5"/>
  <c r="D8" i="5"/>
  <c r="D5" i="5"/>
  <c r="C17" i="5"/>
  <c r="C14" i="5"/>
  <c r="C11" i="5"/>
  <c r="C8" i="5"/>
  <c r="C13" i="5"/>
  <c r="C10" i="5"/>
  <c r="E10" i="5" s="1"/>
  <c r="C7" i="5"/>
  <c r="D19" i="5"/>
  <c r="C16" i="5"/>
  <c r="E16" i="5" s="1"/>
  <c r="C19" i="5"/>
  <c r="D13" i="5"/>
  <c r="D10" i="5"/>
  <c r="D7" i="5"/>
  <c r="D18" i="5"/>
  <c r="D15" i="5"/>
  <c r="C18" i="5"/>
  <c r="C15" i="5"/>
  <c r="D12" i="5"/>
  <c r="D9" i="5"/>
  <c r="D6" i="5"/>
  <c r="E6" i="5" s="1"/>
  <c r="C12" i="5"/>
  <c r="C9" i="5"/>
  <c r="F161" i="4"/>
  <c r="F165" i="4" s="1"/>
  <c r="F76" i="4"/>
  <c r="F80" i="4" s="1"/>
  <c r="F4" i="4"/>
  <c r="F15" i="4" s="1"/>
  <c r="F19" i="4" s="1"/>
  <c r="F5" i="4"/>
  <c r="F11" i="4" s="1"/>
  <c r="F6" i="4"/>
  <c r="F12" i="4" s="1"/>
  <c r="F25" i="4"/>
  <c r="F26" i="4"/>
  <c r="F32" i="4" s="1"/>
  <c r="F27" i="4"/>
  <c r="F33" i="4" s="1"/>
  <c r="F46" i="4"/>
  <c r="F57" i="4" s="1"/>
  <c r="F61" i="4" s="1"/>
  <c r="F47" i="4"/>
  <c r="F53" i="4" s="1"/>
  <c r="F48" i="4"/>
  <c r="F54" i="4" s="1"/>
  <c r="E15" i="5" l="1"/>
  <c r="E33" i="5"/>
  <c r="E9" i="5"/>
  <c r="E13" i="5"/>
  <c r="E35" i="5"/>
  <c r="E25" i="5"/>
  <c r="E28" i="5"/>
  <c r="E19" i="5"/>
  <c r="E14" i="5"/>
  <c r="E30" i="5"/>
  <c r="E17" i="5"/>
  <c r="E7" i="5"/>
  <c r="E29" i="5"/>
  <c r="E26" i="5"/>
  <c r="E59" i="5"/>
  <c r="E31" i="5"/>
  <c r="E34" i="5"/>
  <c r="E18" i="5"/>
  <c r="E12" i="5"/>
  <c r="E8" i="5"/>
  <c r="E11" i="5"/>
  <c r="F34" i="4"/>
  <c r="F36" i="4"/>
  <c r="F40" i="4" s="1"/>
  <c r="F13" i="4"/>
  <c r="F17" i="4" s="1"/>
  <c r="F55" i="4"/>
  <c r="F59" i="4" s="1"/>
  <c r="J9" i="5" l="1"/>
  <c r="F38" i="4"/>
  <c r="J63" i="5"/>
  <c r="E24" i="5"/>
  <c r="J28" i="5" l="1"/>
  <c r="P4" i="9"/>
  <c r="O4" i="9"/>
  <c r="Q35" i="9" l="1"/>
  <c r="Q34" i="9"/>
  <c r="Q33" i="9"/>
  <c r="O35" i="9"/>
  <c r="O34" i="9"/>
  <c r="O33" i="9"/>
  <c r="P35" i="9"/>
  <c r="P33" i="9"/>
  <c r="P34" i="9"/>
  <c r="J33" i="9"/>
  <c r="K33" i="9"/>
  <c r="J34" i="9"/>
  <c r="K34" i="9"/>
  <c r="J35" i="9"/>
  <c r="K35" i="9"/>
  <c r="I34" i="9"/>
  <c r="H34" i="9"/>
  <c r="G34" i="9"/>
  <c r="F34" i="9"/>
  <c r="I35" i="9" l="1"/>
  <c r="H35" i="9"/>
  <c r="G33" i="9"/>
  <c r="F33" i="9"/>
  <c r="F35" i="9" l="1"/>
  <c r="G35" i="9"/>
  <c r="H33" i="9"/>
  <c r="I33" i="9"/>
  <c r="F133" i="4" l="1"/>
  <c r="F139" i="4" s="1"/>
  <c r="F132" i="4"/>
  <c r="F138" i="4" s="1"/>
  <c r="F131" i="4"/>
  <c r="F142" i="4" s="1"/>
  <c r="F146" i="4" s="1"/>
  <c r="F112" i="4"/>
  <c r="F118" i="4" s="1"/>
  <c r="F111" i="4"/>
  <c r="F117" i="4" s="1"/>
  <c r="F110" i="4"/>
  <c r="F121" i="4" s="1"/>
  <c r="F125" i="4" s="1"/>
  <c r="F140" i="4" l="1"/>
  <c r="F144" i="4" s="1"/>
  <c r="F119" i="4"/>
  <c r="F123" i="4" s="1"/>
  <c r="F91" i="4" l="1"/>
  <c r="F97" i="4" s="1"/>
  <c r="F90" i="4"/>
  <c r="F96" i="4" s="1"/>
  <c r="F89" i="4"/>
  <c r="F100" i="4" s="1"/>
  <c r="F104" i="4" s="1"/>
  <c r="F98" i="4" l="1"/>
  <c r="F102" i="4" s="1"/>
  <c r="E215" i="5" l="1"/>
  <c r="J219" i="5" s="1"/>
</calcChain>
</file>

<file path=xl/sharedStrings.xml><?xml version="1.0" encoding="utf-8"?>
<sst xmlns="http://schemas.openxmlformats.org/spreadsheetml/2006/main" count="1512" uniqueCount="179">
  <si>
    <t>Werte:</t>
  </si>
  <si>
    <t>Stichprobengröße n:</t>
  </si>
  <si>
    <t>Mittelwert Ẋ:</t>
  </si>
  <si>
    <t>Standardabweichung S:</t>
  </si>
  <si>
    <t>Teststatistik:</t>
  </si>
  <si>
    <t>Zähler:</t>
  </si>
  <si>
    <t>Nenner:</t>
  </si>
  <si>
    <t>T:</t>
  </si>
  <si>
    <t>Freiheitsgrade df:</t>
  </si>
  <si>
    <t>p-Wert:</t>
  </si>
  <si>
    <t>Kritischer T-Wert:</t>
  </si>
  <si>
    <t>bei α = 0,05</t>
  </si>
  <si>
    <t>ist signifikant verschieden</t>
  </si>
  <si>
    <r>
      <t>T &gt; T</t>
    </r>
    <r>
      <rPr>
        <vertAlign val="subscript"/>
        <sz val="11"/>
        <color theme="1"/>
        <rFont val="Calibri"/>
        <family val="2"/>
        <scheme val="minor"/>
      </rPr>
      <t>krit</t>
    </r>
  </si>
  <si>
    <r>
      <t>p</t>
    </r>
    <r>
      <rPr>
        <vertAlign val="subscript"/>
        <sz val="11"/>
        <color theme="1"/>
        <rFont val="Calibri"/>
        <family val="2"/>
        <scheme val="minor"/>
      </rPr>
      <t>ist</t>
    </r>
    <r>
      <rPr>
        <sz val="11"/>
        <color theme="1"/>
        <rFont val="Calibri"/>
        <family val="2"/>
        <scheme val="minor"/>
      </rPr>
      <t xml:space="preserve"> &lt; p</t>
    </r>
    <r>
      <rPr>
        <vertAlign val="subscript"/>
        <sz val="11"/>
        <color theme="1"/>
        <rFont val="Calibri"/>
        <family val="2"/>
        <scheme val="minor"/>
      </rPr>
      <t>soll</t>
    </r>
    <r>
      <rPr>
        <sz val="11"/>
        <color theme="1"/>
        <rFont val="Calibri"/>
        <family val="2"/>
        <scheme val="minor"/>
      </rPr>
      <t>=0,05</t>
    </r>
  </si>
  <si>
    <t>Kolmogorov-Smirnov-Test:</t>
  </si>
  <si>
    <t>Rang:</t>
  </si>
  <si>
    <t>(Rang-1)/n</t>
  </si>
  <si>
    <t>tats. Kum. Anteil</t>
  </si>
  <si>
    <t>Differenz</t>
  </si>
  <si>
    <t>max. Abweichung = Teststatistik:</t>
  </si>
  <si>
    <t xml:space="preserve"> </t>
  </si>
  <si>
    <t>Kitischer Wert bei α = 0,05:</t>
  </si>
  <si>
    <t>Nullhypothese: Normalverteilung liegt vor</t>
  </si>
  <si>
    <t>kritischer Wert &gt; max. Abweichung</t>
  </si>
  <si>
    <t>Normalverteilung liegt vor</t>
  </si>
  <si>
    <t>Proband</t>
  </si>
  <si>
    <t>Szenario</t>
  </si>
  <si>
    <t>Eingruppierung Berufsfeld</t>
  </si>
  <si>
    <t>S</t>
  </si>
  <si>
    <t>Student</t>
  </si>
  <si>
    <t>M</t>
  </si>
  <si>
    <t>Ingenieure</t>
  </si>
  <si>
    <t>Konstrukteure</t>
  </si>
  <si>
    <t>Mittelwert</t>
  </si>
  <si>
    <t>Varianz</t>
  </si>
  <si>
    <t>Standardabweichung</t>
  </si>
  <si>
    <t>Nachvollziehbarkeit der Skizze</t>
  </si>
  <si>
    <t>Nachvollziehbar-keit der Skizze M</t>
  </si>
  <si>
    <t>Experte J</t>
  </si>
  <si>
    <t>Experte H</t>
  </si>
  <si>
    <t>Weiterverwend-barkeit des Lösungsansatzes M</t>
  </si>
  <si>
    <t>Nachvollziehbar-keit der Skizze S</t>
  </si>
  <si>
    <t>Weiterverwend-barkeit des Lösungsansatzes S</t>
  </si>
  <si>
    <t>Experte J - Motor</t>
  </si>
  <si>
    <t>Experte J - Servo</t>
  </si>
  <si>
    <t>Experte H - Motor</t>
  </si>
  <si>
    <t>Nachvollziehbar-keit der Skizze Studenten M</t>
  </si>
  <si>
    <t>Nachvollziehbar-keit der Skizze Ing/Konstr. M</t>
  </si>
  <si>
    <t/>
  </si>
  <si>
    <t>Weiterverwendbarkeit der Skizze</t>
  </si>
  <si>
    <t>Experte H - Servo</t>
  </si>
  <si>
    <t>Nachvollziehbarkeit der Skizze - Experte J - Motor</t>
  </si>
  <si>
    <t>Nachvollziehbarkeit der Skizze - Experte J - Servo</t>
  </si>
  <si>
    <t>Zweistichproben t-Test unter der Annahme unterschiedlicher Varianzen</t>
  </si>
  <si>
    <t>Beobachtungen</t>
  </si>
  <si>
    <t>Hypothetische Differenz der Mittelwerte</t>
  </si>
  <si>
    <t>Freiheitsgrade (df)</t>
  </si>
  <si>
    <t>t-Statistik</t>
  </si>
  <si>
    <t>P(T&lt;=t) einseitig</t>
  </si>
  <si>
    <t>Kritischer t-Wert bei einseitigem t-Test</t>
  </si>
  <si>
    <t>P(T&lt;=t) zweiseitig</t>
  </si>
  <si>
    <t>Kritischer t-Wert bei zweiseitigem t-Test</t>
  </si>
  <si>
    <t>t-Statistik &lt; Kritischer t-Wert: Kein signifikanter Unterschied</t>
  </si>
  <si>
    <t>einseitig, da Wirkungsvermutung</t>
  </si>
  <si>
    <t>Für signifikanten Unterschied:</t>
  </si>
  <si>
    <t>P(T&lt;=t) &lt; 0,05</t>
  </si>
  <si>
    <t>t-Statistik &gt; Kritischer t-Wert</t>
  </si>
  <si>
    <t>Nachvollziehbar-keit der Skizze Studenten M - Experte J</t>
  </si>
  <si>
    <t>Nachvollziehbar-keit der Skizze Ing/Konstr. M - Experte J</t>
  </si>
  <si>
    <t>Nachvollziehbar-keit der Skizze Studenten S</t>
  </si>
  <si>
    <t>Nachvollziehbar-keit der Skizze Ing/Konstr. S</t>
  </si>
  <si>
    <t>Nachvollziehbarkeit der Skizze - Experte H - Motor</t>
  </si>
  <si>
    <t>Nachvollziehbarkeit der Skizze - Experte H - Servo</t>
  </si>
  <si>
    <t>Weiterverwendbarkeit der Skizze - Experte H - Motor</t>
  </si>
  <si>
    <t>Weiterverwendbarkeit der Skizze - Experte H - Servo</t>
  </si>
  <si>
    <t>Weiterverwendbarkeit der Skizze - Experte J - Motor</t>
  </si>
  <si>
    <t>Weiterverwendbarkeit der Skizze - Experte J - Servo</t>
  </si>
  <si>
    <t>Nachvollziehbar-keit der Skizze Studenten S - Experte J</t>
  </si>
  <si>
    <t>Nachvollziehbar-keit der Skizze Ing/Konstr. S - Experte J</t>
  </si>
  <si>
    <t>Nachvollziehbar-keit der Skizze Studenten S - Experte H</t>
  </si>
  <si>
    <t>Nachvollziehbar-keit der Skizze Ing/Konstr. S - Experte H</t>
  </si>
  <si>
    <t>Nachvollziehbar-keit der Skizze Studenten M - Experte H</t>
  </si>
  <si>
    <t>Nachvollziehbar-keit der Skizze Ing/Konstr. M - Experte H</t>
  </si>
  <si>
    <t>Nachvollziehbarkeit der Skizze Studenten M - Experte J</t>
  </si>
  <si>
    <t>Nachvollziehbarkeit der Skizze Ing/Konstr. M - Experte J</t>
  </si>
  <si>
    <t>Nachvollziehbarkeit der Skizze Studenten S - Experte J</t>
  </si>
  <si>
    <t>Nachvollziehbarkeit der Skizze Ing/Konstr. S - Experte J</t>
  </si>
  <si>
    <t>Nachvollziehbarkeit der Skizze Studenten M - Experte H</t>
  </si>
  <si>
    <t>Nachvollziehbarkeit der Skizze Ing/Konstr. M - Experte H</t>
  </si>
  <si>
    <t>Nachvollziehbarkeit der Skizze Studenten S - Experte H</t>
  </si>
  <si>
    <t>Nachvollziehbarkeit der Skizze Ing/Konstr. S - Experte H</t>
  </si>
  <si>
    <t>Weiterverwend-barkeit des Lösungsansatzes Studenten M</t>
  </si>
  <si>
    <t>Weiterverwend-barkeit des Lösungsansatzes Ing/Konstr. M</t>
  </si>
  <si>
    <t>Weiterverwend-barkeit des Lösungsansatzes Studenten S</t>
  </si>
  <si>
    <t>Weiterverwend-barkeit des Lösungsansatzes Ing/Konstr. S</t>
  </si>
  <si>
    <t>Weiterverwendbarkeit der Skizze Studenten M - Experte J</t>
  </si>
  <si>
    <t>Weiterverwendbarkeit der Skizze Ing/Konstr. M - Experte J</t>
  </si>
  <si>
    <t>Weiterverwendbarkeit der Skizze Studenten S - Experte J</t>
  </si>
  <si>
    <t>Weiterverwendbarkeit der Skizze Ing/Konstr. S - Experte J</t>
  </si>
  <si>
    <t>Weiterverwendbarkeit der Skizze Studenten M - Experte H</t>
  </si>
  <si>
    <t>Weiterverwendbarkeit der Skizze Ing/Konstr. M - Experte H</t>
  </si>
  <si>
    <t>Weiterverwendbarkeit der Skizze Studenten S - Experte H</t>
  </si>
  <si>
    <t>Weiterverwendbarkeit der Skizze Ing/Konstr. S - Experte H</t>
  </si>
  <si>
    <t>Lösungsgüte (Wert)</t>
  </si>
  <si>
    <t>Lösungsgüte (Wert) Studenten - M</t>
  </si>
  <si>
    <t>Lösungsgüte (Wert) Studenten - S</t>
  </si>
  <si>
    <t>Lösungsgüte (Wert) Ing/Konstr. M</t>
  </si>
  <si>
    <t>Lösungsgüte (Wert) Ing/Konstr. S</t>
  </si>
  <si>
    <t>Referenzwert μ0:</t>
  </si>
  <si>
    <t>Zweistichproben t-Test unter der Annahme gleicher Varianzen</t>
  </si>
  <si>
    <t>Gepoolte Varianz</t>
  </si>
  <si>
    <t>Weiterverwend-barkeit des Lösungsansatzes Studenten S - Experte H</t>
  </si>
  <si>
    <t>Weiterverwend-barkeit des Lösungsansatzes Ing/Konstr. S - Experte H</t>
  </si>
  <si>
    <t>Weiterverwend-barkeit des Lösungsansatzes Studenten M - Experte H</t>
  </si>
  <si>
    <t>Weiterverwend-barkeit des Lösungsansatzes Ing/Konstr. M - Experte H</t>
  </si>
  <si>
    <t>Weiterverwend-barkeit des Lösungsansatzes Studenten M - Experte J</t>
  </si>
  <si>
    <t>Weiterverwend-barkeit des Lösungsansatzes Ing/Konstr. M - Experte J</t>
  </si>
  <si>
    <t>Weiterverwend-barkeit des Lösungsansatzes Studenten S - Experte J</t>
  </si>
  <si>
    <t>Weiterverwend-barkeit des Lösungsansatzes Ing/Konstr. S - Experte J</t>
  </si>
  <si>
    <t>t</t>
  </si>
  <si>
    <t>p</t>
  </si>
  <si>
    <t>(H/J): Nachvollziehbarkeit M</t>
  </si>
  <si>
    <t>(H/J): Weiterverwend-barkeit M</t>
  </si>
  <si>
    <t>(H/J): Weiterverwend-barkeit S</t>
  </si>
  <si>
    <t>(H/J): Nachvollziehbarkeit S</t>
  </si>
  <si>
    <t>Korrelation r</t>
  </si>
  <si>
    <t>Freiheitsgerade df</t>
  </si>
  <si>
    <t>Zwei-Stichproben F-Test</t>
  </si>
  <si>
    <t>Prüfgröße (F)</t>
  </si>
  <si>
    <t>P(F&lt;=f) einseitig</t>
  </si>
  <si>
    <t>Kritischer F-Wert bei einseitigem Test</t>
  </si>
  <si>
    <t>Varianz 1.Variable &gt; Varianz 2.Variable</t>
  </si>
  <si>
    <t>Prüfgröße F &lt; kritischer F-Wert: kein signifikanter Unterschied</t>
  </si>
  <si>
    <t>H0: kein signifikanter Unterschied in den Varianzen --&gt; nicht verwerfen</t>
  </si>
  <si>
    <t>Prüfgröße F &gt; kritischer F-Wert: signifikanter Unterschied</t>
  </si>
  <si>
    <t>H0: kein signifikanter Unterschied in den Varianzen --&gt; verwerfen</t>
  </si>
  <si>
    <t>(Nach Pearson, siehe auch H4)</t>
  </si>
  <si>
    <t>Voraussetzungen:</t>
  </si>
  <si>
    <t>1. Metrisch skalierte Daten:</t>
  </si>
  <si>
    <t>erfüllt</t>
  </si>
  <si>
    <t>2. keine Ausreißer:</t>
  </si>
  <si>
    <t>3. Linearer Zusammenhang:</t>
  </si>
  <si>
    <t>Nachvollziehbarkeit der Skizze M - J</t>
  </si>
  <si>
    <t>Nachvollziehbarkeit der Skizze M - H</t>
  </si>
  <si>
    <t>Korrelationen</t>
  </si>
  <si>
    <t>NachMJ</t>
  </si>
  <si>
    <t>NachMH</t>
  </si>
  <si>
    <t>Korrelation nach Pearson</t>
  </si>
  <si>
    <t>Signifikanz (2-seitig)</t>
  </si>
  <si>
    <t>N</t>
  </si>
  <si>
    <t>Verzerrung</t>
  </si>
  <si>
    <t>Std.-Fehler</t>
  </si>
  <si>
    <t>BCa 95% Konfidenzintervall</t>
  </si>
  <si>
    <t>Unterer Wert</t>
  </si>
  <si>
    <t>Oberer Wert</t>
  </si>
  <si>
    <t>*. Die Korrelation ist auf dem Niveau von 0,05 (2-seitig) signifikant.</t>
  </si>
  <si>
    <t>c. Sofern nicht anders angegeben, beruhen die Bootstrap-Ergebnisse auf 1000 Bootstrap-Stichproben</t>
  </si>
  <si>
    <r>
      <t>,525</t>
    </r>
    <r>
      <rPr>
        <vertAlign val="superscript"/>
        <sz val="9"/>
        <color indexed="60"/>
        <rFont val="Arial"/>
        <family val="2"/>
      </rPr>
      <t>*</t>
    </r>
  </si>
  <si>
    <r>
      <t>Bootstrap</t>
    </r>
    <r>
      <rPr>
        <vertAlign val="superscript"/>
        <sz val="9"/>
        <color indexed="62"/>
        <rFont val="Arial"/>
        <family val="2"/>
      </rPr>
      <t>c</t>
    </r>
  </si>
  <si>
    <t>4. bivariat Normalverteilt: (SPSS)</t>
  </si>
  <si>
    <t>Nachvollziehbarkeit der Skizze S - J</t>
  </si>
  <si>
    <t>Nachvollziehbarkeit der Skizze S - H</t>
  </si>
  <si>
    <t>Weiterverwendbarkeit M - J</t>
  </si>
  <si>
    <t>Weiterverwendbarkeit M - H</t>
  </si>
  <si>
    <t>Weiterverwendbarkeit S - J</t>
  </si>
  <si>
    <t>Weiterverwendbarkeit M - S</t>
  </si>
  <si>
    <t>NachSJ</t>
  </si>
  <si>
    <t>NachSH</t>
  </si>
  <si>
    <r>
      <t>,578</t>
    </r>
    <r>
      <rPr>
        <vertAlign val="superscript"/>
        <sz val="9"/>
        <color indexed="60"/>
        <rFont val="Arial"/>
        <family val="2"/>
      </rPr>
      <t>*</t>
    </r>
  </si>
  <si>
    <t>WeitervMJ</t>
  </si>
  <si>
    <t>WeitervMH</t>
  </si>
  <si>
    <t>**. Die Korrelation ist auf dem Niveau von 0,01 (2-seitig) signifikant.</t>
  </si>
  <si>
    <r>
      <t>,831</t>
    </r>
    <r>
      <rPr>
        <vertAlign val="superscript"/>
        <sz val="9"/>
        <color indexed="60"/>
        <rFont val="Arial"/>
        <family val="2"/>
      </rPr>
      <t>**</t>
    </r>
  </si>
  <si>
    <t>WeitervSJ</t>
  </si>
  <si>
    <t>WeitervSH</t>
  </si>
  <si>
    <r>
      <t>,746</t>
    </r>
    <r>
      <rPr>
        <vertAlign val="superscript"/>
        <sz val="9"/>
        <color indexed="60"/>
        <rFont val="Arial"/>
        <family val="2"/>
      </rPr>
      <t>**</t>
    </r>
  </si>
  <si>
    <t>Interpretier- &amp; Nachvollziehbarkeit der Skizzen, Weiterverwendbarkeit der Skizzen</t>
  </si>
  <si>
    <t>Referenz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</si>
</sst>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"/>
    <numFmt numFmtId="166" formatCode="0.000000"/>
    <numFmt numFmtId="167" formatCode="###0"/>
    <numFmt numFmtId="168" formatCode="###0.000"/>
    <numFmt numFmtId="169" formatCode="0.0"/>
  </numFmts>
  <fonts count="20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3F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name val="Arial"/>
      <family val="2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vertAlign val="superscript"/>
      <sz val="9"/>
      <color indexed="60"/>
      <name val="Arial"/>
      <family val="2"/>
    </font>
    <font>
      <vertAlign val="superscript"/>
      <sz val="9"/>
      <color indexed="62"/>
      <name val="Arial"/>
      <family val="2"/>
    </font>
    <font>
      <b/>
      <sz val="16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0070C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</fills>
  <borders count="3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 style="thin">
        <color indexed="63"/>
      </right>
      <top style="thin">
        <color indexed="61"/>
      </top>
      <bottom/>
      <diagonal/>
    </border>
    <border>
      <left style="thin">
        <color indexed="63"/>
      </left>
      <right/>
      <top style="thin">
        <color indexed="61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</borders>
  <cellStyleXfs count="8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3" fillId="4" borderId="0" applyNumberFormat="0" applyBorder="0" applyAlignment="0" applyProtection="0"/>
    <xf numFmtId="0" fontId="4" fillId="5" borderId="3" applyNumberFormat="0" applyAlignment="0" applyProtection="0"/>
    <xf numFmtId="0" fontId="5" fillId="3" borderId="3" applyNumberFormat="0" applyAlignment="0" applyProtection="0"/>
    <xf numFmtId="9" fontId="8" fillId="0" borderId="0" applyFont="0" applyFill="0" applyBorder="0" applyAlignment="0" applyProtection="0"/>
    <xf numFmtId="0" fontId="13" fillId="0" borderId="0"/>
  </cellStyleXfs>
  <cellXfs count="118">
    <xf numFmtId="0" fontId="0" fillId="0" borderId="0" xfId="0"/>
    <xf numFmtId="0" fontId="5" fillId="3" borderId="3" xfId="5"/>
    <xf numFmtId="0" fontId="1" fillId="2" borderId="0" xfId="1"/>
    <xf numFmtId="0" fontId="4" fillId="5" borderId="3" xfId="4"/>
    <xf numFmtId="0" fontId="0" fillId="0" borderId="2" xfId="0" applyBorder="1"/>
    <xf numFmtId="0" fontId="6" fillId="6" borderId="0" xfId="0" applyFont="1" applyFill="1" applyBorder="1"/>
    <xf numFmtId="0" fontId="0" fillId="6" borderId="0" xfId="0" applyFill="1"/>
    <xf numFmtId="0" fontId="0" fillId="7" borderId="0" xfId="0" applyFill="1"/>
    <xf numFmtId="0" fontId="0" fillId="0" borderId="8" xfId="0" applyBorder="1"/>
    <xf numFmtId="0" fontId="0" fillId="0" borderId="9" xfId="0" applyBorder="1"/>
    <xf numFmtId="0" fontId="0" fillId="0" borderId="10" xfId="0" applyBorder="1"/>
    <xf numFmtId="165" fontId="0" fillId="0" borderId="4" xfId="0" applyNumberFormat="1" applyBorder="1"/>
    <xf numFmtId="0" fontId="0" fillId="0" borderId="11" xfId="0" applyBorder="1"/>
    <xf numFmtId="165" fontId="0" fillId="0" borderId="12" xfId="0" applyNumberFormat="1" applyBorder="1"/>
    <xf numFmtId="165" fontId="0" fillId="0" borderId="0" xfId="0" applyNumberFormat="1"/>
    <xf numFmtId="0" fontId="3" fillId="4" borderId="6" xfId="3" applyBorder="1"/>
    <xf numFmtId="165" fontId="0" fillId="0" borderId="9" xfId="0" applyNumberFormat="1" applyBorder="1"/>
    <xf numFmtId="0" fontId="0" fillId="0" borderId="12" xfId="0" applyBorder="1"/>
    <xf numFmtId="164" fontId="0" fillId="0" borderId="0" xfId="0" applyNumberFormat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4" borderId="0" xfId="3"/>
    <xf numFmtId="166" fontId="0" fillId="0" borderId="4" xfId="0" applyNumberFormat="1" applyBorder="1"/>
    <xf numFmtId="166" fontId="0" fillId="0" borderId="12" xfId="0" applyNumberFormat="1" applyBorder="1"/>
    <xf numFmtId="0" fontId="0" fillId="8" borderId="0" xfId="0" applyFill="1"/>
    <xf numFmtId="0" fontId="0" fillId="0" borderId="0" xfId="0" applyAlignment="1">
      <alignment horizontal="center"/>
    </xf>
    <xf numFmtId="0" fontId="0" fillId="0" borderId="0" xfId="0" applyBorder="1" applyAlignment="1">
      <alignment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3" fillId="4" borderId="2" xfId="3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" fillId="2" borderId="2" xfId="1" applyBorder="1" applyAlignment="1">
      <alignment horizontal="center"/>
    </xf>
    <xf numFmtId="0" fontId="1" fillId="2" borderId="2" xfId="1" applyBorder="1"/>
    <xf numFmtId="10" fontId="0" fillId="0" borderId="15" xfId="6" applyNumberFormat="1" applyFont="1" applyBorder="1" applyAlignment="1">
      <alignment horizontal="center"/>
    </xf>
    <xf numFmtId="10" fontId="0" fillId="0" borderId="2" xfId="6" applyNumberFormat="1" applyFont="1" applyBorder="1" applyAlignment="1">
      <alignment horizontal="center"/>
    </xf>
    <xf numFmtId="0" fontId="9" fillId="3" borderId="1" xfId="2" applyFont="1" applyAlignment="1">
      <alignment horizontal="center" vertical="center" wrapText="1"/>
    </xf>
    <xf numFmtId="0" fontId="5" fillId="3" borderId="3" xfId="5" applyAlignment="1">
      <alignment horizontal="center"/>
    </xf>
    <xf numFmtId="0" fontId="9" fillId="3" borderId="5" xfId="2" applyFont="1" applyBorder="1" applyAlignment="1">
      <alignment horizontal="center" vertical="center" wrapText="1"/>
    </xf>
    <xf numFmtId="0" fontId="9" fillId="3" borderId="16" xfId="2" applyFont="1" applyBorder="1" applyAlignment="1">
      <alignment horizontal="center" vertical="center" wrapText="1"/>
    </xf>
    <xf numFmtId="0" fontId="9" fillId="3" borderId="2" xfId="2" applyFont="1" applyBorder="1" applyAlignment="1">
      <alignment horizontal="center" vertical="center" wrapText="1"/>
    </xf>
    <xf numFmtId="0" fontId="9" fillId="3" borderId="14" xfId="2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2" fillId="10" borderId="2" xfId="2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0" xfId="6" applyNumberFormat="1" applyFont="1" applyAlignment="1">
      <alignment horizontal="center" vertical="center"/>
    </xf>
    <xf numFmtId="10" fontId="0" fillId="0" borderId="0" xfId="6" applyNumberFormat="1" applyFont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19" xfId="0" applyFill="1" applyBorder="1" applyAlignment="1"/>
    <xf numFmtId="0" fontId="11" fillId="0" borderId="0" xfId="0" applyFont="1" applyFill="1" applyBorder="1" applyAlignment="1"/>
    <xf numFmtId="0" fontId="11" fillId="0" borderId="19" xfId="0" applyFont="1" applyFill="1" applyBorder="1" applyAlignment="1"/>
    <xf numFmtId="0" fontId="9" fillId="3" borderId="2" xfId="2" applyFont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/>
    </xf>
    <xf numFmtId="2" fontId="1" fillId="2" borderId="2" xfId="1" applyNumberFormat="1" applyBorder="1" applyAlignment="1">
      <alignment horizontal="center"/>
    </xf>
    <xf numFmtId="0" fontId="2" fillId="10" borderId="15" xfId="2" applyFill="1" applyBorder="1" applyAlignment="1">
      <alignment horizontal="center" vertical="center"/>
    </xf>
    <xf numFmtId="2" fontId="3" fillId="4" borderId="7" xfId="3" applyNumberFormat="1" applyBorder="1"/>
    <xf numFmtId="0" fontId="5" fillId="3" borderId="3" xfId="5" applyAlignment="1">
      <alignment horizontal="center" vertical="center"/>
    </xf>
    <xf numFmtId="0" fontId="1" fillId="2" borderId="0" xfId="1" applyBorder="1" applyAlignmen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0" fontId="12" fillId="0" borderId="0" xfId="0" applyFont="1" applyFill="1" applyBorder="1" applyAlignment="1"/>
    <xf numFmtId="0" fontId="12" fillId="0" borderId="19" xfId="0" applyFont="1" applyFill="1" applyBorder="1" applyAlignment="1"/>
    <xf numFmtId="0" fontId="8" fillId="11" borderId="2" xfId="5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5" fillId="3" borderId="3" xfId="5" applyAlignment="1">
      <alignment horizontal="center" vertical="center" wrapText="1"/>
    </xf>
    <xf numFmtId="0" fontId="0" fillId="0" borderId="2" xfId="6" applyNumberFormat="1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0" borderId="20" xfId="0" applyBorder="1" applyAlignment="1">
      <alignment horizontal="center" vertical="center"/>
    </xf>
    <xf numFmtId="0" fontId="1" fillId="0" borderId="0" xfId="1" applyFill="1"/>
    <xf numFmtId="0" fontId="9" fillId="3" borderId="1" xfId="2" applyFont="1" applyAlignment="1">
      <alignment vertical="center"/>
    </xf>
    <xf numFmtId="0" fontId="0" fillId="0" borderId="10" xfId="0" applyBorder="1" applyAlignment="1">
      <alignment horizontal="center" vertical="center"/>
    </xf>
    <xf numFmtId="0" fontId="6" fillId="0" borderId="0" xfId="0" applyFont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13" fillId="0" borderId="0" xfId="7"/>
    <xf numFmtId="0" fontId="15" fillId="0" borderId="22" xfId="7" applyFont="1" applyBorder="1" applyAlignment="1">
      <alignment horizontal="center" wrapText="1"/>
    </xf>
    <xf numFmtId="0" fontId="15" fillId="0" borderId="23" xfId="7" applyFont="1" applyBorder="1" applyAlignment="1">
      <alignment horizontal="center" wrapText="1"/>
    </xf>
    <xf numFmtId="167" fontId="16" fillId="0" borderId="25" xfId="7" applyNumberFormat="1" applyFont="1" applyBorder="1" applyAlignment="1">
      <alignment horizontal="right" vertical="top"/>
    </xf>
    <xf numFmtId="0" fontId="16" fillId="0" borderId="26" xfId="7" applyFont="1" applyBorder="1" applyAlignment="1">
      <alignment horizontal="right" vertical="top"/>
    </xf>
    <xf numFmtId="0" fontId="16" fillId="0" borderId="29" xfId="7" applyFont="1" applyBorder="1" applyAlignment="1">
      <alignment horizontal="left" vertical="top" wrapText="1"/>
    </xf>
    <xf numFmtId="168" fontId="16" fillId="0" borderId="30" xfId="7" applyNumberFormat="1" applyFont="1" applyBorder="1" applyAlignment="1">
      <alignment horizontal="right" vertical="top"/>
    </xf>
    <xf numFmtId="167" fontId="16" fillId="0" borderId="29" xfId="7" applyNumberFormat="1" applyFont="1" applyBorder="1" applyAlignment="1">
      <alignment horizontal="right" vertical="top"/>
    </xf>
    <xf numFmtId="167" fontId="16" fillId="0" borderId="30" xfId="7" applyNumberFormat="1" applyFont="1" applyBorder="1" applyAlignment="1">
      <alignment horizontal="right" vertical="top"/>
    </xf>
    <xf numFmtId="0" fontId="15" fillId="12" borderId="27" xfId="7" applyFont="1" applyFill="1" applyBorder="1" applyAlignment="1">
      <alignment horizontal="left" vertical="top" wrapText="1"/>
    </xf>
    <xf numFmtId="0" fontId="16" fillId="0" borderId="31" xfId="7" applyFont="1" applyBorder="1" applyAlignment="1">
      <alignment horizontal="right" vertical="top"/>
    </xf>
    <xf numFmtId="168" fontId="16" fillId="0" borderId="32" xfId="7" applyNumberFormat="1" applyFont="1" applyBorder="1" applyAlignment="1">
      <alignment horizontal="right" vertical="top"/>
    </xf>
    <xf numFmtId="0" fontId="15" fillId="12" borderId="28" xfId="7" applyFont="1" applyFill="1" applyBorder="1" applyAlignment="1">
      <alignment horizontal="left" vertical="top" wrapText="1"/>
    </xf>
    <xf numFmtId="0" fontId="16" fillId="0" borderId="29" xfId="7" applyFont="1" applyBorder="1" applyAlignment="1">
      <alignment horizontal="right" vertical="top"/>
    </xf>
    <xf numFmtId="168" fontId="16" fillId="0" borderId="29" xfId="7" applyNumberFormat="1" applyFont="1" applyBorder="1" applyAlignment="1">
      <alignment horizontal="right" vertical="top"/>
    </xf>
    <xf numFmtId="0" fontId="16" fillId="0" borderId="30" xfId="7" applyFont="1" applyBorder="1" applyAlignment="1">
      <alignment horizontal="left" vertical="top" wrapText="1"/>
    </xf>
    <xf numFmtId="168" fontId="16" fillId="0" borderId="31" xfId="7" applyNumberFormat="1" applyFont="1" applyBorder="1" applyAlignment="1">
      <alignment horizontal="right" vertical="top"/>
    </xf>
    <xf numFmtId="0" fontId="16" fillId="0" borderId="32" xfId="7" applyFont="1" applyBorder="1" applyAlignment="1">
      <alignment horizontal="right" vertical="top"/>
    </xf>
    <xf numFmtId="0" fontId="15" fillId="12" borderId="33" xfId="7" applyFont="1" applyFill="1" applyBorder="1" applyAlignment="1">
      <alignment horizontal="left" vertical="top" wrapText="1"/>
    </xf>
    <xf numFmtId="168" fontId="16" fillId="0" borderId="34" xfId="7" applyNumberFormat="1" applyFont="1" applyBorder="1" applyAlignment="1">
      <alignment horizontal="right" vertical="top"/>
    </xf>
    <xf numFmtId="0" fontId="16" fillId="0" borderId="35" xfId="7" applyFont="1" applyBorder="1" applyAlignment="1">
      <alignment horizontal="right" vertical="top"/>
    </xf>
    <xf numFmtId="0" fontId="8" fillId="3" borderId="3" xfId="5" applyFont="1" applyAlignment="1">
      <alignment horizontal="center" vertical="center" wrapText="1"/>
    </xf>
    <xf numFmtId="0" fontId="0" fillId="3" borderId="2" xfId="5" applyFont="1" applyBorder="1" applyAlignment="1">
      <alignment horizontal="center" vertical="center" wrapText="1"/>
    </xf>
    <xf numFmtId="169" fontId="0" fillId="0" borderId="2" xfId="0" applyNumberFormat="1" applyBorder="1" applyAlignment="1">
      <alignment horizontal="center"/>
    </xf>
    <xf numFmtId="0" fontId="19" fillId="0" borderId="0" xfId="0" applyFont="1" applyAlignment="1">
      <alignment horizontal="left"/>
    </xf>
    <xf numFmtId="0" fontId="5" fillId="3" borderId="3" xfId="5" applyAlignment="1">
      <alignment horizontal="center" vertical="center"/>
    </xf>
    <xf numFmtId="0" fontId="5" fillId="3" borderId="13" xfId="5" applyBorder="1" applyAlignment="1">
      <alignment horizontal="center" vertical="center"/>
    </xf>
    <xf numFmtId="0" fontId="5" fillId="3" borderId="17" xfId="5" applyBorder="1" applyAlignment="1">
      <alignment horizontal="center" vertical="center"/>
    </xf>
    <xf numFmtId="0" fontId="5" fillId="3" borderId="18" xfId="5" applyBorder="1" applyAlignment="1">
      <alignment horizontal="center" vertical="center"/>
    </xf>
    <xf numFmtId="0" fontId="3" fillId="4" borderId="0" xfId="3" applyAlignment="1">
      <alignment horizontal="left"/>
    </xf>
    <xf numFmtId="0" fontId="4" fillId="5" borderId="3" xfId="4" applyAlignment="1">
      <alignment horizontal="left"/>
    </xf>
    <xf numFmtId="0" fontId="16" fillId="0" borderId="0" xfId="7" applyFont="1" applyBorder="1" applyAlignment="1">
      <alignment horizontal="left" vertical="top" wrapText="1"/>
    </xf>
    <xf numFmtId="0" fontId="15" fillId="12" borderId="28" xfId="7" applyFont="1" applyFill="1" applyBorder="1" applyAlignment="1">
      <alignment horizontal="left" vertical="top" wrapText="1"/>
    </xf>
    <xf numFmtId="0" fontId="15" fillId="12" borderId="27" xfId="7" applyFont="1" applyFill="1" applyBorder="1" applyAlignment="1">
      <alignment horizontal="left" vertical="top" wrapText="1"/>
    </xf>
    <xf numFmtId="0" fontId="15" fillId="12" borderId="33" xfId="7" applyFont="1" applyFill="1" applyBorder="1" applyAlignment="1">
      <alignment horizontal="left" vertical="top" wrapText="1"/>
    </xf>
    <xf numFmtId="0" fontId="14" fillId="0" borderId="0" xfId="7" applyFont="1" applyBorder="1" applyAlignment="1">
      <alignment horizontal="center" vertical="center" wrapText="1"/>
    </xf>
    <xf numFmtId="0" fontId="15" fillId="0" borderId="21" xfId="7" applyFont="1" applyBorder="1" applyAlignment="1">
      <alignment horizontal="left" wrapText="1"/>
    </xf>
    <xf numFmtId="0" fontId="15" fillId="12" borderId="24" xfId="7" applyFont="1" applyFill="1" applyBorder="1" applyAlignment="1">
      <alignment horizontal="left" vertical="top" wrapText="1"/>
    </xf>
  </cellXfs>
  <cellStyles count="8">
    <cellStyle name="Ausgabe" xfId="2" builtinId="21"/>
    <cellStyle name="Berechnung" xfId="5" builtinId="22"/>
    <cellStyle name="Eingabe" xfId="4" builtinId="20"/>
    <cellStyle name="Gut" xfId="3" builtinId="26"/>
    <cellStyle name="Neutral" xfId="1" builtinId="28"/>
    <cellStyle name="Prozent" xfId="6" builtinId="5"/>
    <cellStyle name="Standard" xfId="0" builtinId="0"/>
    <cellStyle name="Standard_Voraussetzungen Korrelationen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8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Nachvollziehbarkeit der Skizze M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'Voraussetzungen Korrelationen'!$C$7</c:f>
              <c:strCache>
                <c:ptCount val="1"/>
                <c:pt idx="0">
                  <c:v>Nachvollziehbarkeit der Skizze M - 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'Voraussetzungen Korrelationen'!$B$8:$B$22</c:f>
              <c:numCache>
                <c:formatCode>General</c:formatCode>
                <c:ptCount val="15"/>
                <c:pt idx="0">
                  <c:v>1.8888888888888888</c:v>
                </c:pt>
                <c:pt idx="1">
                  <c:v>2.375</c:v>
                </c:pt>
                <c:pt idx="2">
                  <c:v>2.2999999999999998</c:v>
                </c:pt>
                <c:pt idx="3">
                  <c:v>2.8</c:v>
                </c:pt>
                <c:pt idx="4">
                  <c:v>2.2000000000000002</c:v>
                </c:pt>
                <c:pt idx="5">
                  <c:v>2.1111111111111112</c:v>
                </c:pt>
                <c:pt idx="6">
                  <c:v>2.1</c:v>
                </c:pt>
                <c:pt idx="7">
                  <c:v>2.6</c:v>
                </c:pt>
                <c:pt idx="8">
                  <c:v>2.2999999999999998</c:v>
                </c:pt>
                <c:pt idx="9">
                  <c:v>2.2222222222222223</c:v>
                </c:pt>
                <c:pt idx="10">
                  <c:v>1.625</c:v>
                </c:pt>
                <c:pt idx="11">
                  <c:v>2.6</c:v>
                </c:pt>
                <c:pt idx="12">
                  <c:v>2.1</c:v>
                </c:pt>
                <c:pt idx="13">
                  <c:v>2.8</c:v>
                </c:pt>
                <c:pt idx="14">
                  <c:v>3.4</c:v>
                </c:pt>
              </c:numCache>
            </c:numRef>
          </c:xVal>
          <c:yVal>
            <c:numRef>
              <c:f>'Voraussetzungen Korrelationen'!$C$8:$C$22</c:f>
              <c:numCache>
                <c:formatCode>General</c:formatCode>
                <c:ptCount val="15"/>
                <c:pt idx="0">
                  <c:v>1.5555555555555556</c:v>
                </c:pt>
                <c:pt idx="1">
                  <c:v>1.75</c:v>
                </c:pt>
                <c:pt idx="2">
                  <c:v>1.8</c:v>
                </c:pt>
                <c:pt idx="3">
                  <c:v>2.2000000000000002</c:v>
                </c:pt>
                <c:pt idx="4">
                  <c:v>2.6666666666666665</c:v>
                </c:pt>
                <c:pt idx="5">
                  <c:v>1.6666666666666667</c:v>
                </c:pt>
                <c:pt idx="6">
                  <c:v>2.5555555555555554</c:v>
                </c:pt>
                <c:pt idx="7">
                  <c:v>2.6666666666666665</c:v>
                </c:pt>
                <c:pt idx="8">
                  <c:v>3.1</c:v>
                </c:pt>
                <c:pt idx="9">
                  <c:v>2.5555555555555554</c:v>
                </c:pt>
                <c:pt idx="10">
                  <c:v>2</c:v>
                </c:pt>
                <c:pt idx="11">
                  <c:v>2.1111111111111112</c:v>
                </c:pt>
                <c:pt idx="12">
                  <c:v>2</c:v>
                </c:pt>
                <c:pt idx="13">
                  <c:v>2.6</c:v>
                </c:pt>
                <c:pt idx="14">
                  <c:v>3.1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66-4F36-87C4-4EED36C844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931520"/>
        <c:axId val="629067744"/>
      </c:scatterChart>
      <c:valAx>
        <c:axId val="519931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9067744"/>
        <c:crosses val="autoZero"/>
        <c:crossBetween val="midCat"/>
      </c:valAx>
      <c:valAx>
        <c:axId val="629067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9931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Nachvollziehbarkeit der Skizze 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'Voraussetzungen Korrelationen'!$C$40</c:f>
              <c:strCache>
                <c:ptCount val="1"/>
                <c:pt idx="0">
                  <c:v>Nachvollziehbarkeit der Skizze S - 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'Voraussetzungen Korrelationen'!$B$41:$B$52</c:f>
              <c:numCache>
                <c:formatCode>General</c:formatCode>
                <c:ptCount val="12"/>
                <c:pt idx="0">
                  <c:v>2.4545454545454546</c:v>
                </c:pt>
                <c:pt idx="1">
                  <c:v>2.5833333333333335</c:v>
                </c:pt>
                <c:pt idx="2">
                  <c:v>2.1818181818181817</c:v>
                </c:pt>
                <c:pt idx="3">
                  <c:v>2.5833333333333335</c:v>
                </c:pt>
                <c:pt idx="4">
                  <c:v>2.5</c:v>
                </c:pt>
                <c:pt idx="5">
                  <c:v>2.7</c:v>
                </c:pt>
                <c:pt idx="6">
                  <c:v>2.8181818181818183</c:v>
                </c:pt>
                <c:pt idx="7">
                  <c:v>2.1</c:v>
                </c:pt>
                <c:pt idx="8">
                  <c:v>2.1</c:v>
                </c:pt>
                <c:pt idx="9">
                  <c:v>2</c:v>
                </c:pt>
                <c:pt idx="10">
                  <c:v>2</c:v>
                </c:pt>
                <c:pt idx="11">
                  <c:v>2.7272727272727271</c:v>
                </c:pt>
              </c:numCache>
            </c:numRef>
          </c:xVal>
          <c:yVal>
            <c:numRef>
              <c:f>'Voraussetzungen Korrelationen'!$C$41:$C$52</c:f>
              <c:numCache>
                <c:formatCode>General</c:formatCode>
                <c:ptCount val="12"/>
                <c:pt idx="0">
                  <c:v>3.1666666666666665</c:v>
                </c:pt>
                <c:pt idx="1">
                  <c:v>3.3333333333333335</c:v>
                </c:pt>
                <c:pt idx="2">
                  <c:v>2.8333333333333335</c:v>
                </c:pt>
                <c:pt idx="3">
                  <c:v>3.5</c:v>
                </c:pt>
                <c:pt idx="4">
                  <c:v>2.6666666666666665</c:v>
                </c:pt>
                <c:pt idx="5">
                  <c:v>3.1666666666666665</c:v>
                </c:pt>
                <c:pt idx="6">
                  <c:v>2.75</c:v>
                </c:pt>
                <c:pt idx="7">
                  <c:v>2.4166666666666665</c:v>
                </c:pt>
                <c:pt idx="8">
                  <c:v>2.4166666666666665</c:v>
                </c:pt>
                <c:pt idx="9">
                  <c:v>2.75</c:v>
                </c:pt>
                <c:pt idx="10">
                  <c:v>2.4166666666666665</c:v>
                </c:pt>
                <c:pt idx="11">
                  <c:v>2.75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DA-4EA4-B85E-D3A76436E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591120"/>
        <c:axId val="623587512"/>
      </c:scatterChart>
      <c:valAx>
        <c:axId val="623591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3587512"/>
        <c:crosses val="autoZero"/>
        <c:crossBetween val="midCat"/>
      </c:valAx>
      <c:valAx>
        <c:axId val="623587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3591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Weiterverwendbarkeit 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'Voraussetzungen Korrelationen'!$C$72</c:f>
              <c:strCache>
                <c:ptCount val="1"/>
                <c:pt idx="0">
                  <c:v>Weiterverwendbarkeit M - 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'Voraussetzungen Korrelationen'!$B$73:$B$87</c:f>
              <c:numCache>
                <c:formatCode>General</c:formatCode>
                <c:ptCount val="15"/>
                <c:pt idx="0">
                  <c:v>1.4545454545454546</c:v>
                </c:pt>
                <c:pt idx="1">
                  <c:v>2</c:v>
                </c:pt>
                <c:pt idx="2">
                  <c:v>2.4166666666666665</c:v>
                </c:pt>
                <c:pt idx="3">
                  <c:v>2.25</c:v>
                </c:pt>
                <c:pt idx="4">
                  <c:v>2.5833333333333335</c:v>
                </c:pt>
                <c:pt idx="5">
                  <c:v>2</c:v>
                </c:pt>
                <c:pt idx="6">
                  <c:v>2.3636363636363638</c:v>
                </c:pt>
                <c:pt idx="7">
                  <c:v>2.5454545454545454</c:v>
                </c:pt>
                <c:pt idx="8">
                  <c:v>2.5</c:v>
                </c:pt>
                <c:pt idx="9">
                  <c:v>2.0769230769230771</c:v>
                </c:pt>
                <c:pt idx="10">
                  <c:v>1.75</c:v>
                </c:pt>
                <c:pt idx="11">
                  <c:v>2.2727272727272729</c:v>
                </c:pt>
                <c:pt idx="12">
                  <c:v>1.7272727272727273</c:v>
                </c:pt>
                <c:pt idx="13">
                  <c:v>2.3636363636363638</c:v>
                </c:pt>
                <c:pt idx="14">
                  <c:v>2.8333333333333335</c:v>
                </c:pt>
              </c:numCache>
            </c:numRef>
          </c:xVal>
          <c:yVal>
            <c:numRef>
              <c:f>'Voraussetzungen Korrelationen'!$C$73:$C$87</c:f>
              <c:numCache>
                <c:formatCode>General</c:formatCode>
                <c:ptCount val="15"/>
                <c:pt idx="0">
                  <c:v>1.5</c:v>
                </c:pt>
                <c:pt idx="1">
                  <c:v>2.125</c:v>
                </c:pt>
                <c:pt idx="2">
                  <c:v>2.1</c:v>
                </c:pt>
                <c:pt idx="3">
                  <c:v>2.25</c:v>
                </c:pt>
                <c:pt idx="4">
                  <c:v>2.1666666666666665</c:v>
                </c:pt>
                <c:pt idx="5">
                  <c:v>2.3333333333333335</c:v>
                </c:pt>
                <c:pt idx="6">
                  <c:v>2.5454545454545454</c:v>
                </c:pt>
                <c:pt idx="7">
                  <c:v>2.6363636363636362</c:v>
                </c:pt>
                <c:pt idx="8">
                  <c:v>3.1111111111111112</c:v>
                </c:pt>
                <c:pt idx="9">
                  <c:v>2.0833333333333335</c:v>
                </c:pt>
                <c:pt idx="10">
                  <c:v>1.5454545454545454</c:v>
                </c:pt>
                <c:pt idx="11">
                  <c:v>2.4</c:v>
                </c:pt>
                <c:pt idx="12">
                  <c:v>1.7</c:v>
                </c:pt>
                <c:pt idx="13">
                  <c:v>2.6363636363636362</c:v>
                </c:pt>
                <c:pt idx="14">
                  <c:v>2.8333333333333335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00-4A3B-99E7-79AE079D0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865800"/>
        <c:axId val="632862848"/>
      </c:scatterChart>
      <c:valAx>
        <c:axId val="632865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2862848"/>
        <c:crosses val="autoZero"/>
        <c:crossBetween val="midCat"/>
      </c:valAx>
      <c:valAx>
        <c:axId val="63286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2865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Weiterverwendbarkeit 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'Voraussetzungen Korrelationen'!$C$105</c:f>
              <c:strCache>
                <c:ptCount val="1"/>
                <c:pt idx="0">
                  <c:v>Weiterverwendbarkeit M - 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'Voraussetzungen Korrelationen'!$B$106:$B$117</c:f>
              <c:numCache>
                <c:formatCode>General</c:formatCode>
                <c:ptCount val="12"/>
                <c:pt idx="0">
                  <c:v>2.2999999999999998</c:v>
                </c:pt>
                <c:pt idx="1">
                  <c:v>2</c:v>
                </c:pt>
                <c:pt idx="2">
                  <c:v>2.3333333333333335</c:v>
                </c:pt>
                <c:pt idx="3">
                  <c:v>2.8</c:v>
                </c:pt>
                <c:pt idx="4">
                  <c:v>2.2222222222222223</c:v>
                </c:pt>
                <c:pt idx="5">
                  <c:v>2.4444444444444446</c:v>
                </c:pt>
                <c:pt idx="6">
                  <c:v>2.375</c:v>
                </c:pt>
                <c:pt idx="7">
                  <c:v>2.375</c:v>
                </c:pt>
                <c:pt idx="8">
                  <c:v>2.5</c:v>
                </c:pt>
                <c:pt idx="9">
                  <c:v>2.1111111111111112</c:v>
                </c:pt>
                <c:pt idx="10">
                  <c:v>2.375</c:v>
                </c:pt>
                <c:pt idx="11">
                  <c:v>2.6666666666666665</c:v>
                </c:pt>
              </c:numCache>
            </c:numRef>
          </c:xVal>
          <c:yVal>
            <c:numRef>
              <c:f>'Voraussetzungen Korrelationen'!$C$106:$C$117</c:f>
              <c:numCache>
                <c:formatCode>General</c:formatCode>
                <c:ptCount val="12"/>
                <c:pt idx="0">
                  <c:v>2.4</c:v>
                </c:pt>
                <c:pt idx="1">
                  <c:v>2.1</c:v>
                </c:pt>
                <c:pt idx="2">
                  <c:v>2.5</c:v>
                </c:pt>
                <c:pt idx="3">
                  <c:v>3.2</c:v>
                </c:pt>
                <c:pt idx="4">
                  <c:v>2.2000000000000002</c:v>
                </c:pt>
                <c:pt idx="5">
                  <c:v>2.2999999999999998</c:v>
                </c:pt>
                <c:pt idx="6">
                  <c:v>2.75</c:v>
                </c:pt>
                <c:pt idx="7">
                  <c:v>1.9</c:v>
                </c:pt>
                <c:pt idx="8">
                  <c:v>2.6</c:v>
                </c:pt>
                <c:pt idx="9">
                  <c:v>2.2000000000000002</c:v>
                </c:pt>
                <c:pt idx="10">
                  <c:v>2.2222222222222223</c:v>
                </c:pt>
                <c:pt idx="11">
                  <c:v>2.6666666666666665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4B-45DE-883F-518ECD249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609816"/>
        <c:axId val="623610144"/>
      </c:scatterChart>
      <c:valAx>
        <c:axId val="623609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3610144"/>
        <c:crosses val="autoZero"/>
        <c:crossBetween val="midCat"/>
      </c:valAx>
      <c:valAx>
        <c:axId val="62361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3609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</cx:chartData>
  <cx:chart>
    <cx:title pos="t" align="ctr" overlay="0">
      <cx:tx>
        <cx:txData>
          <cx:v>Experte J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de-DE"/>
            <a:t>Experte J</a:t>
          </a:r>
        </a:p>
      </cx:txPr>
    </cx:title>
    <cx:plotArea>
      <cx:plotAreaRegion>
        <cx:series layoutId="boxWhisker" uniqueId="{7221340E-5ACB-455D-90F6-707671750FD3}">
          <cx:tx>
            <cx:txData>
              <cx:f>_xlchart.v1.1</cx:f>
              <cx:v>Nachvollziehbarkeit der Skizze M - J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</cx:chartData>
  <cx:chart>
    <cx:title pos="t" align="ctr" overlay="0">
      <cx:tx>
        <cx:txData>
          <cx:v>Experte H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de-DE"/>
            <a:t>Experte H</a:t>
          </a:r>
        </a:p>
      </cx:txPr>
    </cx:title>
    <cx:plotArea>
      <cx:plotAreaRegion>
        <cx:series layoutId="boxWhisker" uniqueId="{9BD999D2-F69A-4A8D-A35C-29C57D16B651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_xlchart.v1.4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de-DE">
                <a:effectLst/>
              </a:rPr>
              <a:t>Experte J</a:t>
            </a:r>
            <a:endParaRPr lang="de-DE"/>
          </a:p>
        </cx:rich>
      </cx:tx>
    </cx:title>
    <cx:plotArea>
      <cx:plotAreaRegion>
        <cx:series layoutId="boxWhisker" uniqueId="{56F9172A-211F-495E-A663-5CC954A0CDA4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de-DE">
                <a:effectLst/>
              </a:rPr>
              <a:t>Experte H</a:t>
            </a:r>
            <a:endParaRPr lang="de-DE"/>
          </a:p>
        </cx:rich>
      </cx:tx>
    </cx:title>
    <cx:plotArea>
      <cx:plotAreaRegion>
        <cx:series layoutId="boxWhisker" uniqueId="{94C3899B-EDB8-4D56-818C-FA4DFA273F15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_xlchart.v1.8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de-DE">
                <a:effectLst/>
              </a:rPr>
              <a:t>Experte J</a:t>
            </a:r>
            <a:endParaRPr lang="de-DE"/>
          </a:p>
        </cx:rich>
      </cx:tx>
    </cx:title>
    <cx:plotArea>
      <cx:plotAreaRegion>
        <cx:series layoutId="boxWhisker" uniqueId="{C09C9001-11D6-4614-9694-075BBED05F4E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_xlchart.v1.6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de-DE">
                <a:effectLst/>
              </a:rPr>
              <a:t>Experte H</a:t>
            </a:r>
            <a:endParaRPr lang="de-DE"/>
          </a:p>
        </cx:rich>
      </cx:tx>
    </cx:title>
    <cx:plotArea>
      <cx:plotAreaRegion>
        <cx:series layoutId="boxWhisker" uniqueId="{B3C00618-5B6D-4B6B-ADA7-373C95592FB8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_xlchart.v1.5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de-DE">
                <a:effectLst/>
              </a:rPr>
              <a:t>Experte J</a:t>
            </a:r>
            <a:endParaRPr lang="de-DE"/>
          </a:p>
        </cx:rich>
      </cx:tx>
    </cx:title>
    <cx:plotArea>
      <cx:plotAreaRegion>
        <cx:series layoutId="boxWhisker" uniqueId="{C633E64E-A054-4D13-A876-1CDF0EBF5B58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8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_xlchart.v1.7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de-DE">
                <a:effectLst/>
              </a:rPr>
              <a:t>Experte H</a:t>
            </a:r>
            <a:endParaRPr lang="de-DE"/>
          </a:p>
        </cx:rich>
      </cx:tx>
    </cx:title>
    <cx:plotArea>
      <cx:plotAreaRegion>
        <cx:series layoutId="boxWhisker" uniqueId="{B405FF01-2E14-4BE3-98C6-014D2BD1984D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microsoft.com/office/2014/relationships/chartEx" Target="../charts/chartEx4.xml"/><Relationship Id="rId3" Type="http://schemas.microsoft.com/office/2014/relationships/chartEx" Target="../charts/chartEx2.xml"/><Relationship Id="rId7" Type="http://schemas.microsoft.com/office/2014/relationships/chartEx" Target="../charts/chartEx3.xml"/><Relationship Id="rId12" Type="http://schemas.microsoft.com/office/2014/relationships/chartEx" Target="../charts/chartEx8.xml"/><Relationship Id="rId2" Type="http://schemas.microsoft.com/office/2014/relationships/chartEx" Target="../charts/chartEx1.xml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11" Type="http://schemas.microsoft.com/office/2014/relationships/chartEx" Target="../charts/chartEx7.xml"/><Relationship Id="rId5" Type="http://schemas.openxmlformats.org/officeDocument/2006/relationships/chart" Target="../charts/chart3.xml"/><Relationship Id="rId10" Type="http://schemas.microsoft.com/office/2014/relationships/chartEx" Target="../charts/chartEx6.xml"/><Relationship Id="rId4" Type="http://schemas.openxmlformats.org/officeDocument/2006/relationships/chart" Target="../charts/chart2.xml"/><Relationship Id="rId9" Type="http://schemas.microsoft.com/office/2014/relationships/chartEx" Target="../charts/chartEx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419101</xdr:colOff>
      <xdr:row>39</xdr:row>
      <xdr:rowOff>47624</xdr:rowOff>
    </xdr:from>
    <xdr:to>
      <xdr:col>9</xdr:col>
      <xdr:colOff>937605</xdr:colOff>
      <xdr:row>42</xdr:row>
      <xdr:rowOff>168161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10601" y="8810624"/>
          <a:ext cx="1566254" cy="6856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47625</xdr:colOff>
      <xdr:row>9</xdr:row>
      <xdr:rowOff>161925</xdr:rowOff>
    </xdr:from>
    <xdr:ext cx="1304762" cy="552381"/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0" y="22574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30</xdr:row>
      <xdr:rowOff>161925</xdr:rowOff>
    </xdr:from>
    <xdr:ext cx="1304762" cy="552381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22574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51</xdr:row>
      <xdr:rowOff>161925</xdr:rowOff>
    </xdr:from>
    <xdr:ext cx="1304762" cy="552381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63341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94</xdr:row>
      <xdr:rowOff>161925</xdr:rowOff>
    </xdr:from>
    <xdr:ext cx="1304762" cy="552381"/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104108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115</xdr:row>
      <xdr:rowOff>161925</xdr:rowOff>
    </xdr:from>
    <xdr:ext cx="1304762" cy="552381"/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22574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136</xdr:row>
      <xdr:rowOff>161925</xdr:rowOff>
    </xdr:from>
    <xdr:ext cx="1304762" cy="552381"/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63341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72</xdr:row>
      <xdr:rowOff>161925</xdr:rowOff>
    </xdr:from>
    <xdr:ext cx="1304762" cy="552381"/>
    <xdr:pic>
      <xdr:nvPicPr>
        <xdr:cNvPr id="15" name="Grafik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183737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157</xdr:row>
      <xdr:rowOff>161925</xdr:rowOff>
    </xdr:from>
    <xdr:ext cx="1304762" cy="552381"/>
    <xdr:pic>
      <xdr:nvPicPr>
        <xdr:cNvPr id="16" name="Grafik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34871025"/>
          <a:ext cx="1304762" cy="552381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6</xdr:row>
      <xdr:rowOff>19050</xdr:rowOff>
    </xdr:from>
    <xdr:to>
      <xdr:col>9</xdr:col>
      <xdr:colOff>638175</xdr:colOff>
      <xdr:row>19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123825</xdr:colOff>
      <xdr:row>20</xdr:row>
      <xdr:rowOff>57150</xdr:rowOff>
    </xdr:from>
    <xdr:to>
      <xdr:col>5</xdr:col>
      <xdr:colOff>885825</xdr:colOff>
      <xdr:row>34</xdr:row>
      <xdr:rowOff>133350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Diagramm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743450" y="4248150"/>
              <a:ext cx="1524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6</xdr:col>
      <xdr:colOff>104776</xdr:colOff>
      <xdr:row>20</xdr:row>
      <xdr:rowOff>57149</xdr:rowOff>
    </xdr:from>
    <xdr:to>
      <xdr:col>8</xdr:col>
      <xdr:colOff>0</xdr:colOff>
      <xdr:row>34</xdr:row>
      <xdr:rowOff>142874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Diagramm 3">
              <a:extLs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400801" y="4248149"/>
              <a:ext cx="1416049" cy="2755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4</xdr:col>
      <xdr:colOff>28575</xdr:colOff>
      <xdr:row>39</xdr:row>
      <xdr:rowOff>9525</xdr:rowOff>
    </xdr:from>
    <xdr:to>
      <xdr:col>9</xdr:col>
      <xdr:colOff>638175</xdr:colOff>
      <xdr:row>52</xdr:row>
      <xdr:rowOff>85725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19050</xdr:colOff>
      <xdr:row>70</xdr:row>
      <xdr:rowOff>180975</xdr:rowOff>
    </xdr:from>
    <xdr:to>
      <xdr:col>9</xdr:col>
      <xdr:colOff>628650</xdr:colOff>
      <xdr:row>84</xdr:row>
      <xdr:rowOff>66675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19050</xdr:colOff>
      <xdr:row>104</xdr:row>
      <xdr:rowOff>0</xdr:rowOff>
    </xdr:from>
    <xdr:to>
      <xdr:col>9</xdr:col>
      <xdr:colOff>628650</xdr:colOff>
      <xdr:row>117</xdr:row>
      <xdr:rowOff>76200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28575</xdr:colOff>
      <xdr:row>53</xdr:row>
      <xdr:rowOff>38100</xdr:rowOff>
    </xdr:from>
    <xdr:to>
      <xdr:col>6</xdr:col>
      <xdr:colOff>0</xdr:colOff>
      <xdr:row>67</xdr:row>
      <xdr:rowOff>114300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Diagramm 7">
              <a:extLst>
                <a:ext uri="{FF2B5EF4-FFF2-40B4-BE49-F238E27FC236}">
                  <a16:creationId xmlns:a16="http://schemas.microsoft.com/office/drawing/2014/main" id="{00000000-0008-0000-0400-000008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7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648200" y="10896600"/>
              <a:ext cx="164465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6</xdr:col>
      <xdr:colOff>104775</xdr:colOff>
      <xdr:row>53</xdr:row>
      <xdr:rowOff>28575</xdr:rowOff>
    </xdr:from>
    <xdr:to>
      <xdr:col>7</xdr:col>
      <xdr:colOff>733425</xdr:colOff>
      <xdr:row>67</xdr:row>
      <xdr:rowOff>104775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9" name="Diagramm 8">
              <a:extLst>
                <a:ext uri="{FF2B5EF4-FFF2-40B4-BE49-F238E27FC236}">
                  <a16:creationId xmlns:a16="http://schemas.microsoft.com/office/drawing/2014/main" id="{00000000-0008-0000-0400-000009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8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400800" y="10890250"/>
              <a:ext cx="139065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4</xdr:col>
      <xdr:colOff>38100</xdr:colOff>
      <xdr:row>85</xdr:row>
      <xdr:rowOff>38100</xdr:rowOff>
    </xdr:from>
    <xdr:to>
      <xdr:col>5</xdr:col>
      <xdr:colOff>885825</xdr:colOff>
      <xdr:row>99</xdr:row>
      <xdr:rowOff>114300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0" name="Diagramm 9">
              <a:extLst>
                <a:ext uri="{FF2B5EF4-FFF2-40B4-BE49-F238E27FC236}">
                  <a16:creationId xmlns:a16="http://schemas.microsoft.com/office/drawing/2014/main" id="{00000000-0008-0000-0400-00000A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9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654550" y="17373600"/>
              <a:ext cx="16129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6</xdr:col>
      <xdr:colOff>28575</xdr:colOff>
      <xdr:row>85</xdr:row>
      <xdr:rowOff>38100</xdr:rowOff>
    </xdr:from>
    <xdr:to>
      <xdr:col>7</xdr:col>
      <xdr:colOff>742950</xdr:colOff>
      <xdr:row>99</xdr:row>
      <xdr:rowOff>114300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1" name="Diagramm 10">
              <a:extLst>
                <a:ext uri="{FF2B5EF4-FFF2-40B4-BE49-F238E27FC236}">
                  <a16:creationId xmlns:a16="http://schemas.microsoft.com/office/drawing/2014/main" id="{00000000-0008-0000-0400-00000B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0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324600" y="17373600"/>
              <a:ext cx="14732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4</xdr:col>
      <xdr:colOff>28575</xdr:colOff>
      <xdr:row>118</xdr:row>
      <xdr:rowOff>19050</xdr:rowOff>
    </xdr:from>
    <xdr:to>
      <xdr:col>5</xdr:col>
      <xdr:colOff>904875</xdr:colOff>
      <xdr:row>132</xdr:row>
      <xdr:rowOff>95250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2" name="Diagramm 11">
              <a:extLst>
                <a:ext uri="{FF2B5EF4-FFF2-40B4-BE49-F238E27FC236}">
                  <a16:creationId xmlns:a16="http://schemas.microsoft.com/office/drawing/2014/main" id="{00000000-0008-0000-0400-00000C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648200" y="24022050"/>
              <a:ext cx="16383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6</xdr:col>
      <xdr:colOff>95250</xdr:colOff>
      <xdr:row>118</xdr:row>
      <xdr:rowOff>28575</xdr:rowOff>
    </xdr:from>
    <xdr:to>
      <xdr:col>7</xdr:col>
      <xdr:colOff>742950</xdr:colOff>
      <xdr:row>132</xdr:row>
      <xdr:rowOff>104775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3" name="Diagramm 12">
              <a:extLst>
                <a:ext uri="{FF2B5EF4-FFF2-40B4-BE49-F238E27FC236}">
                  <a16:creationId xmlns:a16="http://schemas.microsoft.com/office/drawing/2014/main" id="{00000000-0008-0000-0400-00000D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388100" y="24034750"/>
              <a:ext cx="14097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E79"/>
  <sheetViews>
    <sheetView tabSelected="1" workbookViewId="0">
      <selection activeCell="E8" sqref="E8"/>
    </sheetView>
  </sheetViews>
  <sheetFormatPr baseColWidth="10" defaultRowHeight="15"/>
  <cols>
    <col min="2" max="3" width="11.42578125" style="25"/>
    <col min="4" max="5" width="19.7109375" customWidth="1"/>
    <col min="6" max="6" width="16.5703125" style="20" customWidth="1"/>
    <col min="7" max="7" width="16.140625" style="20" customWidth="1"/>
    <col min="8" max="8" width="16.42578125" style="20" customWidth="1"/>
    <col min="9" max="9" width="15.7109375" style="20" customWidth="1"/>
    <col min="10" max="10" width="16.28515625" style="20" customWidth="1"/>
    <col min="11" max="11" width="16.42578125" style="20" customWidth="1"/>
    <col min="12" max="12" width="17" style="20" customWidth="1"/>
    <col min="13" max="13" width="15.85546875" style="20" customWidth="1"/>
    <col min="14" max="14" width="11.42578125" style="20"/>
    <col min="15" max="15" width="16.42578125" style="20" customWidth="1"/>
    <col min="16" max="16" width="15.7109375" style="20" customWidth="1"/>
    <col min="17" max="17" width="15.7109375" customWidth="1"/>
    <col min="18" max="18" width="17.7109375" customWidth="1"/>
    <col min="19" max="19" width="15.42578125" customWidth="1"/>
    <col min="20" max="20" width="15.85546875" customWidth="1"/>
    <col min="21" max="21" width="15.5703125" customWidth="1"/>
    <col min="22" max="22" width="16.140625" customWidth="1"/>
    <col min="24" max="24" width="16.140625" customWidth="1"/>
    <col min="25" max="25" width="17" customWidth="1"/>
    <col min="26" max="26" width="16.28515625" customWidth="1"/>
    <col min="27" max="27" width="16.7109375" customWidth="1"/>
    <col min="28" max="28" width="16.42578125" customWidth="1"/>
    <col min="29" max="29" width="17.7109375" customWidth="1"/>
    <col min="30" max="31" width="17.5703125" customWidth="1"/>
  </cols>
  <sheetData>
    <row r="1" spans="2:31" ht="21">
      <c r="B1" s="104" t="s">
        <v>177</v>
      </c>
      <c r="K1"/>
      <c r="N1"/>
      <c r="O1"/>
      <c r="P1"/>
    </row>
    <row r="2" spans="2:31">
      <c r="C2" s="26"/>
      <c r="F2" s="105" t="s">
        <v>39</v>
      </c>
      <c r="G2" s="105"/>
      <c r="H2" s="105"/>
      <c r="I2" s="105"/>
      <c r="J2" s="106" t="s">
        <v>40</v>
      </c>
      <c r="K2" s="107"/>
      <c r="L2" s="107"/>
      <c r="M2" s="108"/>
      <c r="O2" s="105" t="s">
        <v>39</v>
      </c>
      <c r="P2" s="105"/>
      <c r="Q2" s="105"/>
      <c r="R2" s="105"/>
      <c r="S2" s="105" t="s">
        <v>40</v>
      </c>
      <c r="T2" s="105"/>
      <c r="U2" s="105"/>
      <c r="V2" s="105"/>
      <c r="X2" s="105" t="s">
        <v>39</v>
      </c>
      <c r="Y2" s="105"/>
      <c r="Z2" s="105"/>
      <c r="AA2" s="105"/>
      <c r="AB2" s="105" t="s">
        <v>40</v>
      </c>
      <c r="AC2" s="105"/>
      <c r="AD2" s="105"/>
      <c r="AE2" s="105"/>
    </row>
    <row r="3" spans="2:31" ht="60">
      <c r="B3" s="27" t="s">
        <v>26</v>
      </c>
      <c r="C3" s="27" t="s">
        <v>27</v>
      </c>
      <c r="D3" s="28" t="s">
        <v>28</v>
      </c>
      <c r="E3" s="29" t="s">
        <v>104</v>
      </c>
      <c r="F3" s="37" t="s">
        <v>38</v>
      </c>
      <c r="G3" s="39" t="s">
        <v>41</v>
      </c>
      <c r="H3" s="39" t="s">
        <v>42</v>
      </c>
      <c r="I3" s="39" t="s">
        <v>43</v>
      </c>
      <c r="J3" s="40" t="s">
        <v>38</v>
      </c>
      <c r="K3" s="41" t="s">
        <v>41</v>
      </c>
      <c r="L3" s="42" t="s">
        <v>42</v>
      </c>
      <c r="M3" s="42" t="s">
        <v>43</v>
      </c>
      <c r="O3" s="39" t="s">
        <v>47</v>
      </c>
      <c r="P3" s="39" t="s">
        <v>48</v>
      </c>
      <c r="Q3" s="39" t="s">
        <v>70</v>
      </c>
      <c r="R3" s="39" t="s">
        <v>71</v>
      </c>
      <c r="S3" s="39" t="s">
        <v>47</v>
      </c>
      <c r="T3" s="39" t="s">
        <v>48</v>
      </c>
      <c r="U3" s="39" t="s">
        <v>70</v>
      </c>
      <c r="V3" s="39" t="s">
        <v>71</v>
      </c>
      <c r="X3" s="39" t="s">
        <v>92</v>
      </c>
      <c r="Y3" s="39" t="s">
        <v>93</v>
      </c>
      <c r="Z3" s="39" t="s">
        <v>94</v>
      </c>
      <c r="AA3" s="39" t="s">
        <v>95</v>
      </c>
      <c r="AB3" s="39" t="s">
        <v>92</v>
      </c>
      <c r="AC3" s="39" t="s">
        <v>93</v>
      </c>
      <c r="AD3" s="39" t="s">
        <v>94</v>
      </c>
      <c r="AE3" s="39" t="s">
        <v>95</v>
      </c>
    </row>
    <row r="4" spans="2:31">
      <c r="B4" s="30">
        <v>1</v>
      </c>
      <c r="C4" s="30" t="s">
        <v>29</v>
      </c>
      <c r="D4" s="4" t="s">
        <v>30</v>
      </c>
      <c r="E4" s="56">
        <v>4.0555555555555554</v>
      </c>
      <c r="F4" s="19"/>
      <c r="G4" s="19"/>
      <c r="H4" s="43">
        <v>2.4545454545454546</v>
      </c>
      <c r="I4" s="73">
        <v>2.2999999999999998</v>
      </c>
      <c r="J4" s="19"/>
      <c r="K4" s="19"/>
      <c r="L4" s="19">
        <v>3.1666666666666665</v>
      </c>
      <c r="M4" s="19">
        <v>2.4</v>
      </c>
      <c r="O4" s="19" t="str">
        <f t="shared" ref="O4:O30" si="0">IF(F4,IF(D4="Student",F4,""),"")</f>
        <v/>
      </c>
      <c r="P4" s="19" t="str">
        <f t="shared" ref="P4:P30" si="1">IF(F4,IF(D4="Ingenieure",F4,IF(D4="Konstrukteure",F4,"")),"")</f>
        <v/>
      </c>
      <c r="Q4" s="43">
        <f t="shared" ref="Q4:Q30" si="2">IF(H4,IF(D4="Student",H4,""),"")</f>
        <v>2.4545454545454546</v>
      </c>
      <c r="R4" s="43" t="str">
        <f t="shared" ref="R4:R30" si="3">IF(H4,IF(D4="Ingenieure",H4,IF(D4="Konstrukteure",H4,"")),"")</f>
        <v/>
      </c>
      <c r="S4" s="43" t="str">
        <f t="shared" ref="S4:S30" si="4">IF(J4,IF(D4="Student",J4,""),"")</f>
        <v/>
      </c>
      <c r="T4" s="43" t="str">
        <f t="shared" ref="T4:T30" si="5">IF(J4,IF(D4="Ingenieure",J4,IF(D4="Konstrukteure",J4,"")),"")</f>
        <v/>
      </c>
      <c r="U4" s="66">
        <f t="shared" ref="U4:U30" si="6">IF(L4,IF(D4="Student",L4,""),"")</f>
        <v>3.1666666666666665</v>
      </c>
      <c r="V4" s="66" t="str">
        <f t="shared" ref="V4:V30" si="7">IF(L4,IF(D4="Ingenieure",L4,IF(D4="Konstrukteure",L4,"")),"")</f>
        <v/>
      </c>
      <c r="W4" s="25"/>
      <c r="X4" s="43" t="str">
        <f t="shared" ref="X4:X30" si="8">IF(G4,IF(D4="Student",G4,""),"")</f>
        <v/>
      </c>
      <c r="Y4" s="43" t="str">
        <f t="shared" ref="Y4:Y30" si="9">IF(G4,IF(D4="Ingenieure",G4,IF(D4="Konstrukteure",G4,"")),"")</f>
        <v/>
      </c>
      <c r="Z4" s="43">
        <f t="shared" ref="Z4:Z30" si="10">IF(I4,IF(D4="Student",I4,""),"")</f>
        <v>2.2999999999999998</v>
      </c>
      <c r="AA4" s="43" t="str">
        <f t="shared" ref="AA4:AA30" si="11">IF(I4,IF(D4="Ingenieure",I4,IF(D4="Konstrukteure",I4,"")),"")</f>
        <v/>
      </c>
      <c r="AB4" s="43" t="str">
        <f t="shared" ref="AB4:AB30" si="12">IF(K4,IF(D4="Student",K4,""),"")</f>
        <v/>
      </c>
      <c r="AC4" s="43" t="str">
        <f t="shared" ref="AC4:AC30" si="13">IF(K4,IF(D4="Ingenieure",K4,IF(D4="Konstrukteure",K4,"")),"")</f>
        <v/>
      </c>
      <c r="AD4" s="43">
        <f t="shared" ref="AD4:AD30" si="14">IF(M4,IF(D4="Student",M4,""),"")</f>
        <v>2.4</v>
      </c>
      <c r="AE4" s="43" t="str">
        <f t="shared" ref="AE4:AE30" si="15">IF(M4,IF(D4="Ingenieure",M4,IF(D4="Konstrukteure",M4,"")),"")</f>
        <v/>
      </c>
    </row>
    <row r="5" spans="2:31">
      <c r="B5" s="30">
        <v>2</v>
      </c>
      <c r="C5" s="30" t="s">
        <v>31</v>
      </c>
      <c r="D5" s="4" t="s">
        <v>32</v>
      </c>
      <c r="E5" s="56">
        <v>3.051282051282052</v>
      </c>
      <c r="F5" s="43">
        <v>1.8888888888888888</v>
      </c>
      <c r="G5" s="43">
        <v>1.4545454545454546</v>
      </c>
      <c r="H5" s="19"/>
      <c r="I5" s="73"/>
      <c r="J5" s="43">
        <v>1.5555555555555556</v>
      </c>
      <c r="K5" s="19">
        <v>1.5</v>
      </c>
      <c r="L5" s="19"/>
      <c r="M5" s="19"/>
      <c r="O5" s="19" t="str">
        <f t="shared" si="0"/>
        <v/>
      </c>
      <c r="P5" s="19">
        <f t="shared" si="1"/>
        <v>1.8888888888888888</v>
      </c>
      <c r="Q5" s="43" t="str">
        <f t="shared" si="2"/>
        <v/>
      </c>
      <c r="R5" s="43" t="str">
        <f t="shared" si="3"/>
        <v/>
      </c>
      <c r="S5" s="43" t="str">
        <f t="shared" si="4"/>
        <v/>
      </c>
      <c r="T5" s="43">
        <f t="shared" si="5"/>
        <v>1.5555555555555556</v>
      </c>
      <c r="U5" s="66" t="str">
        <f t="shared" si="6"/>
        <v/>
      </c>
      <c r="V5" s="66" t="str">
        <f t="shared" si="7"/>
        <v/>
      </c>
      <c r="W5" s="25"/>
      <c r="X5" s="43" t="str">
        <f t="shared" si="8"/>
        <v/>
      </c>
      <c r="Y5" s="43">
        <f t="shared" si="9"/>
        <v>1.4545454545454546</v>
      </c>
      <c r="Z5" s="43" t="str">
        <f t="shared" si="10"/>
        <v/>
      </c>
      <c r="AA5" s="43" t="str">
        <f t="shared" si="11"/>
        <v/>
      </c>
      <c r="AB5" s="43" t="str">
        <f t="shared" si="12"/>
        <v/>
      </c>
      <c r="AC5" s="43">
        <f t="shared" si="13"/>
        <v>1.5</v>
      </c>
      <c r="AD5" s="43" t="str">
        <f t="shared" si="14"/>
        <v/>
      </c>
      <c r="AE5" s="43" t="str">
        <f t="shared" si="15"/>
        <v/>
      </c>
    </row>
    <row r="6" spans="2:31">
      <c r="B6" s="30">
        <v>3</v>
      </c>
      <c r="C6" s="30" t="s">
        <v>29</v>
      </c>
      <c r="D6" s="4" t="s">
        <v>30</v>
      </c>
      <c r="E6" s="56">
        <v>4.1507936507936503</v>
      </c>
      <c r="F6" s="19"/>
      <c r="G6" s="43"/>
      <c r="H6" s="43">
        <v>2.5833333333333335</v>
      </c>
      <c r="I6" s="73">
        <v>2</v>
      </c>
      <c r="J6" s="19"/>
      <c r="K6" s="19"/>
      <c r="L6" s="19">
        <v>3.3333333333333335</v>
      </c>
      <c r="M6" s="19">
        <v>2.1</v>
      </c>
      <c r="O6" s="19" t="str">
        <f t="shared" si="0"/>
        <v/>
      </c>
      <c r="P6" s="19" t="str">
        <f t="shared" si="1"/>
        <v/>
      </c>
      <c r="Q6" s="43">
        <f t="shared" si="2"/>
        <v>2.5833333333333335</v>
      </c>
      <c r="R6" s="43" t="str">
        <f t="shared" si="3"/>
        <v/>
      </c>
      <c r="S6" s="43" t="str">
        <f t="shared" si="4"/>
        <v/>
      </c>
      <c r="T6" s="43" t="str">
        <f t="shared" si="5"/>
        <v/>
      </c>
      <c r="U6" s="66">
        <f t="shared" si="6"/>
        <v>3.3333333333333335</v>
      </c>
      <c r="V6" s="66" t="str">
        <f t="shared" si="7"/>
        <v/>
      </c>
      <c r="W6" s="25"/>
      <c r="X6" s="43" t="str">
        <f t="shared" si="8"/>
        <v/>
      </c>
      <c r="Y6" s="43" t="str">
        <f t="shared" si="9"/>
        <v/>
      </c>
      <c r="Z6" s="43">
        <f t="shared" si="10"/>
        <v>2</v>
      </c>
      <c r="AA6" s="43" t="str">
        <f t="shared" si="11"/>
        <v/>
      </c>
      <c r="AB6" s="43" t="str">
        <f t="shared" si="12"/>
        <v/>
      </c>
      <c r="AC6" s="43" t="str">
        <f t="shared" si="13"/>
        <v/>
      </c>
      <c r="AD6" s="43">
        <f t="shared" si="14"/>
        <v>2.1</v>
      </c>
      <c r="AE6" s="43" t="str">
        <f t="shared" si="15"/>
        <v/>
      </c>
    </row>
    <row r="7" spans="2:31">
      <c r="B7" s="30">
        <v>4</v>
      </c>
      <c r="C7" s="30" t="s">
        <v>31</v>
      </c>
      <c r="D7" s="4" t="s">
        <v>32</v>
      </c>
      <c r="E7" s="56">
        <v>3.5085470085470085</v>
      </c>
      <c r="F7" s="43">
        <v>2.375</v>
      </c>
      <c r="G7" s="43">
        <v>2</v>
      </c>
      <c r="H7" s="19"/>
      <c r="I7" s="73"/>
      <c r="J7" s="43">
        <v>1.75</v>
      </c>
      <c r="K7" s="19">
        <v>2.125</v>
      </c>
      <c r="L7" s="19"/>
      <c r="M7" s="19"/>
      <c r="O7" s="19" t="str">
        <f t="shared" si="0"/>
        <v/>
      </c>
      <c r="P7" s="19">
        <f t="shared" si="1"/>
        <v>2.375</v>
      </c>
      <c r="Q7" s="43" t="str">
        <f t="shared" si="2"/>
        <v/>
      </c>
      <c r="R7" s="43" t="str">
        <f t="shared" si="3"/>
        <v/>
      </c>
      <c r="S7" s="43" t="str">
        <f t="shared" si="4"/>
        <v/>
      </c>
      <c r="T7" s="43">
        <f t="shared" si="5"/>
        <v>1.75</v>
      </c>
      <c r="U7" s="66" t="str">
        <f t="shared" si="6"/>
        <v/>
      </c>
      <c r="V7" s="66" t="str">
        <f t="shared" si="7"/>
        <v/>
      </c>
      <c r="W7" s="25"/>
      <c r="X7" s="43" t="str">
        <f t="shared" si="8"/>
        <v/>
      </c>
      <c r="Y7" s="43">
        <f t="shared" si="9"/>
        <v>2</v>
      </c>
      <c r="Z7" s="43" t="str">
        <f t="shared" si="10"/>
        <v/>
      </c>
      <c r="AA7" s="43" t="str">
        <f t="shared" si="11"/>
        <v/>
      </c>
      <c r="AB7" s="43" t="str">
        <f t="shared" si="12"/>
        <v/>
      </c>
      <c r="AC7" s="43">
        <f t="shared" si="13"/>
        <v>2.125</v>
      </c>
      <c r="AD7" s="43" t="str">
        <f t="shared" si="14"/>
        <v/>
      </c>
      <c r="AE7" s="43" t="str">
        <f t="shared" si="15"/>
        <v/>
      </c>
    </row>
    <row r="8" spans="2:31">
      <c r="B8" s="31">
        <v>5</v>
      </c>
      <c r="C8" s="31" t="s">
        <v>29</v>
      </c>
      <c r="D8" s="4" t="s">
        <v>30</v>
      </c>
      <c r="E8" s="56">
        <v>4.2089947089947088</v>
      </c>
      <c r="F8" s="19"/>
      <c r="G8" s="43"/>
      <c r="H8" s="43">
        <v>2.1818181818181817</v>
      </c>
      <c r="I8" s="73">
        <v>2.3333333333333335</v>
      </c>
      <c r="J8" s="19"/>
      <c r="K8" s="19"/>
      <c r="L8" s="19">
        <v>2.8333333333333335</v>
      </c>
      <c r="M8" s="19">
        <v>2.5</v>
      </c>
      <c r="O8" s="19" t="str">
        <f t="shared" si="0"/>
        <v/>
      </c>
      <c r="P8" s="19" t="str">
        <f t="shared" si="1"/>
        <v/>
      </c>
      <c r="Q8" s="43">
        <f t="shared" si="2"/>
        <v>2.1818181818181817</v>
      </c>
      <c r="R8" s="43" t="str">
        <f t="shared" si="3"/>
        <v/>
      </c>
      <c r="S8" s="43" t="str">
        <f t="shared" si="4"/>
        <v/>
      </c>
      <c r="T8" s="43" t="str">
        <f t="shared" si="5"/>
        <v/>
      </c>
      <c r="U8" s="66">
        <f t="shared" si="6"/>
        <v>2.8333333333333335</v>
      </c>
      <c r="V8" s="66" t="str">
        <f t="shared" si="7"/>
        <v/>
      </c>
      <c r="W8" s="25"/>
      <c r="X8" s="43" t="str">
        <f t="shared" si="8"/>
        <v/>
      </c>
      <c r="Y8" s="43" t="str">
        <f t="shared" si="9"/>
        <v/>
      </c>
      <c r="Z8" s="43">
        <f t="shared" si="10"/>
        <v>2.3333333333333335</v>
      </c>
      <c r="AA8" s="43" t="str">
        <f t="shared" si="11"/>
        <v/>
      </c>
      <c r="AB8" s="43" t="str">
        <f t="shared" si="12"/>
        <v/>
      </c>
      <c r="AC8" s="43" t="str">
        <f t="shared" si="13"/>
        <v/>
      </c>
      <c r="AD8" s="43">
        <f t="shared" si="14"/>
        <v>2.5</v>
      </c>
      <c r="AE8" s="43" t="str">
        <f t="shared" si="15"/>
        <v/>
      </c>
    </row>
    <row r="9" spans="2:31">
      <c r="B9" s="30">
        <v>6</v>
      </c>
      <c r="C9" s="30" t="s">
        <v>29</v>
      </c>
      <c r="D9" s="4" t="s">
        <v>32</v>
      </c>
      <c r="E9" s="56">
        <v>4.4788359788359777</v>
      </c>
      <c r="F9" s="19"/>
      <c r="G9" s="43"/>
      <c r="H9" s="43">
        <v>2.5833333333333335</v>
      </c>
      <c r="I9" s="73">
        <v>2.8</v>
      </c>
      <c r="J9" s="19"/>
      <c r="K9" s="19"/>
      <c r="L9" s="19">
        <v>3.5</v>
      </c>
      <c r="M9" s="19">
        <v>3.2</v>
      </c>
      <c r="O9" s="19" t="str">
        <f t="shared" si="0"/>
        <v/>
      </c>
      <c r="P9" s="19" t="str">
        <f t="shared" si="1"/>
        <v/>
      </c>
      <c r="Q9" s="43" t="str">
        <f t="shared" si="2"/>
        <v/>
      </c>
      <c r="R9" s="43">
        <f t="shared" si="3"/>
        <v>2.5833333333333335</v>
      </c>
      <c r="S9" s="43" t="str">
        <f t="shared" si="4"/>
        <v/>
      </c>
      <c r="T9" s="43" t="str">
        <f t="shared" si="5"/>
        <v/>
      </c>
      <c r="U9" s="66" t="str">
        <f t="shared" si="6"/>
        <v/>
      </c>
      <c r="V9" s="66">
        <f t="shared" si="7"/>
        <v>3.5</v>
      </c>
      <c r="W9" s="25"/>
      <c r="X9" s="43" t="str">
        <f t="shared" si="8"/>
        <v/>
      </c>
      <c r="Y9" s="43" t="str">
        <f t="shared" si="9"/>
        <v/>
      </c>
      <c r="Z9" s="43" t="str">
        <f t="shared" si="10"/>
        <v/>
      </c>
      <c r="AA9" s="43">
        <f t="shared" si="11"/>
        <v>2.8</v>
      </c>
      <c r="AB9" s="43" t="str">
        <f t="shared" si="12"/>
        <v/>
      </c>
      <c r="AC9" s="43" t="str">
        <f t="shared" si="13"/>
        <v/>
      </c>
      <c r="AD9" s="43" t="str">
        <f t="shared" si="14"/>
        <v/>
      </c>
      <c r="AE9" s="43">
        <f t="shared" si="15"/>
        <v>3.2</v>
      </c>
    </row>
    <row r="10" spans="2:31">
      <c r="B10" s="30">
        <v>7</v>
      </c>
      <c r="C10" s="30" t="s">
        <v>31</v>
      </c>
      <c r="D10" s="4" t="s">
        <v>32</v>
      </c>
      <c r="E10" s="56">
        <v>4.066951566951567</v>
      </c>
      <c r="F10" s="103">
        <v>2.2999999999999998</v>
      </c>
      <c r="G10" s="43">
        <v>2.4166666666666665</v>
      </c>
      <c r="H10" s="19"/>
      <c r="I10" s="73"/>
      <c r="J10" s="43">
        <v>1.8</v>
      </c>
      <c r="K10" s="69">
        <v>2.1</v>
      </c>
      <c r="L10" s="19"/>
      <c r="M10" s="19"/>
      <c r="O10" s="19" t="str">
        <f t="shared" si="0"/>
        <v/>
      </c>
      <c r="P10" s="19">
        <f t="shared" si="1"/>
        <v>2.2999999999999998</v>
      </c>
      <c r="Q10" s="43" t="str">
        <f t="shared" si="2"/>
        <v/>
      </c>
      <c r="R10" s="43" t="str">
        <f t="shared" si="3"/>
        <v/>
      </c>
      <c r="S10" s="43" t="str">
        <f t="shared" si="4"/>
        <v/>
      </c>
      <c r="T10" s="43">
        <f t="shared" si="5"/>
        <v>1.8</v>
      </c>
      <c r="U10" s="66" t="str">
        <f t="shared" si="6"/>
        <v/>
      </c>
      <c r="V10" s="66" t="str">
        <f t="shared" si="7"/>
        <v/>
      </c>
      <c r="W10" s="25"/>
      <c r="X10" s="43" t="str">
        <f t="shared" si="8"/>
        <v/>
      </c>
      <c r="Y10" s="43">
        <f t="shared" si="9"/>
        <v>2.4166666666666665</v>
      </c>
      <c r="Z10" s="43" t="str">
        <f t="shared" si="10"/>
        <v/>
      </c>
      <c r="AA10" s="43" t="str">
        <f t="shared" si="11"/>
        <v/>
      </c>
      <c r="AB10" s="43" t="str">
        <f t="shared" si="12"/>
        <v/>
      </c>
      <c r="AC10" s="43">
        <f t="shared" si="13"/>
        <v>2.1</v>
      </c>
      <c r="AD10" s="43" t="str">
        <f t="shared" si="14"/>
        <v/>
      </c>
      <c r="AE10" s="43" t="str">
        <f t="shared" si="15"/>
        <v/>
      </c>
    </row>
    <row r="11" spans="2:31">
      <c r="B11" s="30">
        <v>8</v>
      </c>
      <c r="C11" s="30" t="s">
        <v>31</v>
      </c>
      <c r="D11" s="4" t="s">
        <v>33</v>
      </c>
      <c r="E11" s="56">
        <v>4.2094017094017087</v>
      </c>
      <c r="F11" s="43">
        <v>2.8</v>
      </c>
      <c r="G11" s="43">
        <v>2.25</v>
      </c>
      <c r="H11" s="19"/>
      <c r="I11" s="73"/>
      <c r="J11" s="43">
        <v>2.2000000000000002</v>
      </c>
      <c r="K11" s="19">
        <v>2.25</v>
      </c>
      <c r="L11" s="19"/>
      <c r="M11" s="19"/>
      <c r="O11" s="19" t="str">
        <f t="shared" si="0"/>
        <v/>
      </c>
      <c r="P11" s="19">
        <f t="shared" si="1"/>
        <v>2.8</v>
      </c>
      <c r="Q11" s="43" t="str">
        <f t="shared" si="2"/>
        <v/>
      </c>
      <c r="R11" s="43" t="str">
        <f t="shared" si="3"/>
        <v/>
      </c>
      <c r="S11" s="43" t="str">
        <f t="shared" si="4"/>
        <v/>
      </c>
      <c r="T11" s="43">
        <f t="shared" si="5"/>
        <v>2.2000000000000002</v>
      </c>
      <c r="U11" s="66" t="str">
        <f t="shared" si="6"/>
        <v/>
      </c>
      <c r="V11" s="66" t="str">
        <f t="shared" si="7"/>
        <v/>
      </c>
      <c r="W11" s="25"/>
      <c r="X11" s="43" t="str">
        <f t="shared" si="8"/>
        <v/>
      </c>
      <c r="Y11" s="43">
        <f t="shared" si="9"/>
        <v>2.25</v>
      </c>
      <c r="Z11" s="43" t="str">
        <f t="shared" si="10"/>
        <v/>
      </c>
      <c r="AA11" s="43" t="str">
        <f t="shared" si="11"/>
        <v/>
      </c>
      <c r="AB11" s="43" t="str">
        <f t="shared" si="12"/>
        <v/>
      </c>
      <c r="AC11" s="43">
        <f t="shared" si="13"/>
        <v>2.25</v>
      </c>
      <c r="AD11" s="43" t="str">
        <f t="shared" si="14"/>
        <v/>
      </c>
      <c r="AE11" s="43" t="str">
        <f t="shared" si="15"/>
        <v/>
      </c>
    </row>
    <row r="12" spans="2:31">
      <c r="B12" s="30">
        <v>9</v>
      </c>
      <c r="C12" s="30" t="s">
        <v>29</v>
      </c>
      <c r="D12" s="4" t="s">
        <v>30</v>
      </c>
      <c r="E12" s="56">
        <v>3.9259259259259252</v>
      </c>
      <c r="F12" s="19"/>
      <c r="G12" s="43"/>
      <c r="H12" s="43">
        <v>2.5</v>
      </c>
      <c r="I12" s="73">
        <v>2.2222222222222223</v>
      </c>
      <c r="J12" s="19"/>
      <c r="K12" s="19"/>
      <c r="L12" s="19">
        <v>2.6666666666666665</v>
      </c>
      <c r="M12" s="43">
        <v>2.2000000000000002</v>
      </c>
      <c r="O12" s="19" t="str">
        <f t="shared" si="0"/>
        <v/>
      </c>
      <c r="P12" s="19" t="str">
        <f t="shared" si="1"/>
        <v/>
      </c>
      <c r="Q12" s="43">
        <f t="shared" si="2"/>
        <v>2.5</v>
      </c>
      <c r="R12" s="43" t="str">
        <f t="shared" si="3"/>
        <v/>
      </c>
      <c r="S12" s="43" t="str">
        <f t="shared" si="4"/>
        <v/>
      </c>
      <c r="T12" s="43" t="str">
        <f t="shared" si="5"/>
        <v/>
      </c>
      <c r="U12" s="66">
        <f t="shared" si="6"/>
        <v>2.6666666666666665</v>
      </c>
      <c r="V12" s="66" t="str">
        <f t="shared" si="7"/>
        <v/>
      </c>
      <c r="W12" s="25"/>
      <c r="X12" s="43" t="str">
        <f t="shared" si="8"/>
        <v/>
      </c>
      <c r="Y12" s="43" t="str">
        <f t="shared" si="9"/>
        <v/>
      </c>
      <c r="Z12" s="43">
        <f t="shared" si="10"/>
        <v>2.2222222222222223</v>
      </c>
      <c r="AA12" s="43" t="str">
        <f t="shared" si="11"/>
        <v/>
      </c>
      <c r="AB12" s="43" t="str">
        <f t="shared" si="12"/>
        <v/>
      </c>
      <c r="AC12" s="43" t="str">
        <f t="shared" si="13"/>
        <v/>
      </c>
      <c r="AD12" s="43">
        <f t="shared" si="14"/>
        <v>2.2000000000000002</v>
      </c>
      <c r="AE12" s="43" t="str">
        <f t="shared" si="15"/>
        <v/>
      </c>
    </row>
    <row r="13" spans="2:31">
      <c r="B13" s="30">
        <v>10</v>
      </c>
      <c r="C13" s="30" t="s">
        <v>29</v>
      </c>
      <c r="D13" s="4" t="s">
        <v>33</v>
      </c>
      <c r="E13" s="56">
        <v>4.3915343915343907</v>
      </c>
      <c r="F13" s="19"/>
      <c r="G13" s="43"/>
      <c r="H13" s="43">
        <v>2.7</v>
      </c>
      <c r="I13" s="73">
        <v>2.4444444444444446</v>
      </c>
      <c r="J13" s="19"/>
      <c r="K13" s="19"/>
      <c r="L13" s="43">
        <v>3.1666666666666665</v>
      </c>
      <c r="M13" s="43">
        <v>2.2999999999999998</v>
      </c>
      <c r="O13" s="19" t="str">
        <f t="shared" si="0"/>
        <v/>
      </c>
      <c r="P13" s="19" t="str">
        <f t="shared" si="1"/>
        <v/>
      </c>
      <c r="Q13" s="43" t="str">
        <f t="shared" si="2"/>
        <v/>
      </c>
      <c r="R13" s="43">
        <f t="shared" si="3"/>
        <v>2.7</v>
      </c>
      <c r="S13" s="43" t="str">
        <f t="shared" si="4"/>
        <v/>
      </c>
      <c r="T13" s="43" t="str">
        <f t="shared" si="5"/>
        <v/>
      </c>
      <c r="U13" s="66" t="str">
        <f t="shared" si="6"/>
        <v/>
      </c>
      <c r="V13" s="66">
        <f t="shared" si="7"/>
        <v>3.1666666666666665</v>
      </c>
      <c r="W13" s="25"/>
      <c r="X13" s="43" t="str">
        <f t="shared" si="8"/>
        <v/>
      </c>
      <c r="Y13" s="43" t="str">
        <f t="shared" si="9"/>
        <v/>
      </c>
      <c r="Z13" s="43" t="str">
        <f t="shared" si="10"/>
        <v/>
      </c>
      <c r="AA13" s="43">
        <f t="shared" si="11"/>
        <v>2.4444444444444446</v>
      </c>
      <c r="AB13" s="43" t="str">
        <f t="shared" si="12"/>
        <v/>
      </c>
      <c r="AC13" s="43" t="str">
        <f t="shared" si="13"/>
        <v/>
      </c>
      <c r="AD13" s="43" t="str">
        <f t="shared" si="14"/>
        <v/>
      </c>
      <c r="AE13" s="43">
        <f t="shared" si="15"/>
        <v>2.2999999999999998</v>
      </c>
    </row>
    <row r="14" spans="2:31">
      <c r="B14" s="30">
        <v>11</v>
      </c>
      <c r="C14" s="30" t="s">
        <v>31</v>
      </c>
      <c r="D14" s="4" t="s">
        <v>30</v>
      </c>
      <c r="E14" s="56">
        <v>4.0897435897435894</v>
      </c>
      <c r="F14" s="43">
        <v>2.2000000000000002</v>
      </c>
      <c r="G14" s="43">
        <v>2.5833333333333335</v>
      </c>
      <c r="H14" s="19"/>
      <c r="I14" s="73"/>
      <c r="J14" s="43">
        <v>2.6666666666666665</v>
      </c>
      <c r="K14" s="19">
        <v>2.1666666666666665</v>
      </c>
      <c r="L14" s="19"/>
      <c r="M14" s="19"/>
      <c r="O14" s="19">
        <f t="shared" si="0"/>
        <v>2.2000000000000002</v>
      </c>
      <c r="P14" s="19" t="str">
        <f t="shared" si="1"/>
        <v/>
      </c>
      <c r="Q14" s="43" t="str">
        <f t="shared" si="2"/>
        <v/>
      </c>
      <c r="R14" s="43" t="str">
        <f t="shared" si="3"/>
        <v/>
      </c>
      <c r="S14" s="43">
        <f t="shared" si="4"/>
        <v>2.6666666666666665</v>
      </c>
      <c r="T14" s="43" t="str">
        <f t="shared" si="5"/>
        <v/>
      </c>
      <c r="U14" s="66" t="str">
        <f t="shared" si="6"/>
        <v/>
      </c>
      <c r="V14" s="66" t="str">
        <f t="shared" si="7"/>
        <v/>
      </c>
      <c r="W14" s="25"/>
      <c r="X14" s="43">
        <f t="shared" si="8"/>
        <v>2.5833333333333335</v>
      </c>
      <c r="Y14" s="43" t="str">
        <f t="shared" si="9"/>
        <v/>
      </c>
      <c r="Z14" s="43" t="str">
        <f t="shared" si="10"/>
        <v/>
      </c>
      <c r="AA14" s="43" t="str">
        <f t="shared" si="11"/>
        <v/>
      </c>
      <c r="AB14" s="43">
        <f t="shared" si="12"/>
        <v>2.1666666666666665</v>
      </c>
      <c r="AC14" s="43" t="str">
        <f t="shared" si="13"/>
        <v/>
      </c>
      <c r="AD14" s="43" t="str">
        <f t="shared" si="14"/>
        <v/>
      </c>
      <c r="AE14" s="43" t="str">
        <f t="shared" si="15"/>
        <v/>
      </c>
    </row>
    <row r="15" spans="2:31">
      <c r="B15" s="30">
        <v>12</v>
      </c>
      <c r="C15" s="30" t="s">
        <v>29</v>
      </c>
      <c r="D15" s="4" t="s">
        <v>32</v>
      </c>
      <c r="E15" s="56">
        <v>4.4312169312169303</v>
      </c>
      <c r="F15" s="19"/>
      <c r="G15" s="43"/>
      <c r="H15" s="43">
        <v>2.8181818181818183</v>
      </c>
      <c r="I15" s="73">
        <v>2.375</v>
      </c>
      <c r="J15" s="19"/>
      <c r="K15" s="19"/>
      <c r="L15" s="43">
        <v>2.75</v>
      </c>
      <c r="M15" s="43">
        <v>2.75</v>
      </c>
      <c r="O15" s="19" t="str">
        <f t="shared" si="0"/>
        <v/>
      </c>
      <c r="P15" s="19" t="str">
        <f t="shared" si="1"/>
        <v/>
      </c>
      <c r="Q15" s="43" t="str">
        <f t="shared" si="2"/>
        <v/>
      </c>
      <c r="R15" s="43">
        <f t="shared" si="3"/>
        <v>2.8181818181818183</v>
      </c>
      <c r="S15" s="43" t="str">
        <f t="shared" si="4"/>
        <v/>
      </c>
      <c r="T15" s="43" t="str">
        <f t="shared" si="5"/>
        <v/>
      </c>
      <c r="U15" s="66" t="str">
        <f t="shared" si="6"/>
        <v/>
      </c>
      <c r="V15" s="66">
        <f t="shared" si="7"/>
        <v>2.75</v>
      </c>
      <c r="W15" s="25"/>
      <c r="X15" s="43" t="str">
        <f t="shared" si="8"/>
        <v/>
      </c>
      <c r="Y15" s="43" t="str">
        <f t="shared" si="9"/>
        <v/>
      </c>
      <c r="Z15" s="43" t="str">
        <f t="shared" si="10"/>
        <v/>
      </c>
      <c r="AA15" s="43">
        <f t="shared" si="11"/>
        <v>2.375</v>
      </c>
      <c r="AB15" s="43" t="str">
        <f t="shared" si="12"/>
        <v/>
      </c>
      <c r="AC15" s="43" t="str">
        <f t="shared" si="13"/>
        <v/>
      </c>
      <c r="AD15" s="43" t="str">
        <f t="shared" si="14"/>
        <v/>
      </c>
      <c r="AE15" s="43">
        <f t="shared" si="15"/>
        <v>2.75</v>
      </c>
    </row>
    <row r="16" spans="2:31">
      <c r="B16" s="30">
        <v>13</v>
      </c>
      <c r="C16" s="30" t="s">
        <v>31</v>
      </c>
      <c r="D16" s="4" t="s">
        <v>32</v>
      </c>
      <c r="E16" s="56">
        <v>4.2948717948717938</v>
      </c>
      <c r="F16" s="43">
        <v>2.1111111111111112</v>
      </c>
      <c r="G16" s="43">
        <v>2</v>
      </c>
      <c r="H16" s="19"/>
      <c r="I16" s="73"/>
      <c r="J16" s="43">
        <v>1.6666666666666667</v>
      </c>
      <c r="K16" s="19">
        <v>2.3333333333333335</v>
      </c>
      <c r="L16" s="45"/>
      <c r="M16" s="19"/>
      <c r="O16" s="19" t="str">
        <f t="shared" si="0"/>
        <v/>
      </c>
      <c r="P16" s="19">
        <f t="shared" si="1"/>
        <v>2.1111111111111112</v>
      </c>
      <c r="Q16" s="43" t="str">
        <f t="shared" si="2"/>
        <v/>
      </c>
      <c r="R16" s="43" t="str">
        <f t="shared" si="3"/>
        <v/>
      </c>
      <c r="S16" s="43" t="str">
        <f t="shared" si="4"/>
        <v/>
      </c>
      <c r="T16" s="43">
        <f t="shared" si="5"/>
        <v>1.6666666666666667</v>
      </c>
      <c r="U16" s="66" t="str">
        <f t="shared" si="6"/>
        <v/>
      </c>
      <c r="V16" s="66" t="str">
        <f t="shared" si="7"/>
        <v/>
      </c>
      <c r="W16" s="25"/>
      <c r="X16" s="43" t="str">
        <f t="shared" si="8"/>
        <v/>
      </c>
      <c r="Y16" s="43">
        <f t="shared" si="9"/>
        <v>2</v>
      </c>
      <c r="Z16" s="43" t="str">
        <f t="shared" si="10"/>
        <v/>
      </c>
      <c r="AA16" s="43" t="str">
        <f t="shared" si="11"/>
        <v/>
      </c>
      <c r="AB16" s="43" t="str">
        <f t="shared" si="12"/>
        <v/>
      </c>
      <c r="AC16" s="43">
        <f t="shared" si="13"/>
        <v>2.3333333333333335</v>
      </c>
      <c r="AD16" s="43" t="str">
        <f t="shared" si="14"/>
        <v/>
      </c>
      <c r="AE16" s="43" t="str">
        <f t="shared" si="15"/>
        <v/>
      </c>
    </row>
    <row r="17" spans="2:31">
      <c r="B17" s="30">
        <v>14</v>
      </c>
      <c r="C17" s="30" t="s">
        <v>31</v>
      </c>
      <c r="D17" s="4" t="s">
        <v>33</v>
      </c>
      <c r="E17" s="56">
        <v>3.6937321937321936</v>
      </c>
      <c r="F17" s="43">
        <v>2.1</v>
      </c>
      <c r="G17" s="43">
        <v>2.3636363636363638</v>
      </c>
      <c r="H17" s="19"/>
      <c r="I17" s="73"/>
      <c r="J17" s="43">
        <v>2.5555555555555554</v>
      </c>
      <c r="K17" s="19">
        <v>2.5454545454545454</v>
      </c>
      <c r="L17" s="45"/>
      <c r="M17" s="44"/>
      <c r="O17" s="19" t="str">
        <f t="shared" si="0"/>
        <v/>
      </c>
      <c r="P17" s="19">
        <f t="shared" si="1"/>
        <v>2.1</v>
      </c>
      <c r="Q17" s="43" t="str">
        <f t="shared" si="2"/>
        <v/>
      </c>
      <c r="R17" s="43" t="str">
        <f t="shared" si="3"/>
        <v/>
      </c>
      <c r="S17" s="43" t="str">
        <f t="shared" si="4"/>
        <v/>
      </c>
      <c r="T17" s="43">
        <f t="shared" si="5"/>
        <v>2.5555555555555554</v>
      </c>
      <c r="U17" s="66" t="str">
        <f t="shared" si="6"/>
        <v/>
      </c>
      <c r="V17" s="66" t="str">
        <f t="shared" si="7"/>
        <v/>
      </c>
      <c r="W17" s="25"/>
      <c r="X17" s="43" t="str">
        <f t="shared" si="8"/>
        <v/>
      </c>
      <c r="Y17" s="43">
        <f t="shared" si="9"/>
        <v>2.3636363636363638</v>
      </c>
      <c r="Z17" s="43" t="str">
        <f t="shared" si="10"/>
        <v/>
      </c>
      <c r="AA17" s="43" t="str">
        <f t="shared" si="11"/>
        <v/>
      </c>
      <c r="AB17" s="43" t="str">
        <f t="shared" si="12"/>
        <v/>
      </c>
      <c r="AC17" s="43">
        <f t="shared" si="13"/>
        <v>2.5454545454545454</v>
      </c>
      <c r="AD17" s="43" t="str">
        <f t="shared" si="14"/>
        <v/>
      </c>
      <c r="AE17" s="43" t="str">
        <f t="shared" si="15"/>
        <v/>
      </c>
    </row>
    <row r="18" spans="2:31">
      <c r="B18" s="30">
        <v>15</v>
      </c>
      <c r="C18" s="30" t="s">
        <v>31</v>
      </c>
      <c r="D18" s="4" t="s">
        <v>32</v>
      </c>
      <c r="E18" s="56">
        <v>4.2834757834757831</v>
      </c>
      <c r="F18" s="43">
        <v>2.6</v>
      </c>
      <c r="G18" s="43">
        <v>2.5454545454545454</v>
      </c>
      <c r="H18" s="19"/>
      <c r="I18" s="73"/>
      <c r="J18" s="43">
        <v>2.6666666666666665</v>
      </c>
      <c r="K18" s="19">
        <v>2.6363636363636362</v>
      </c>
      <c r="L18" s="19"/>
      <c r="M18" s="19"/>
      <c r="O18" s="19" t="str">
        <f t="shared" si="0"/>
        <v/>
      </c>
      <c r="P18" s="19">
        <f t="shared" si="1"/>
        <v>2.6</v>
      </c>
      <c r="Q18" s="43" t="str">
        <f t="shared" si="2"/>
        <v/>
      </c>
      <c r="R18" s="43" t="str">
        <f t="shared" si="3"/>
        <v/>
      </c>
      <c r="S18" s="43" t="str">
        <f t="shared" si="4"/>
        <v/>
      </c>
      <c r="T18" s="43">
        <f t="shared" si="5"/>
        <v>2.6666666666666665</v>
      </c>
      <c r="U18" s="66" t="str">
        <f t="shared" si="6"/>
        <v/>
      </c>
      <c r="V18" s="66" t="str">
        <f t="shared" si="7"/>
        <v/>
      </c>
      <c r="W18" s="25"/>
      <c r="X18" s="43" t="str">
        <f t="shared" si="8"/>
        <v/>
      </c>
      <c r="Y18" s="43">
        <f t="shared" si="9"/>
        <v>2.5454545454545454</v>
      </c>
      <c r="Z18" s="43" t="str">
        <f t="shared" si="10"/>
        <v/>
      </c>
      <c r="AA18" s="43" t="str">
        <f t="shared" si="11"/>
        <v/>
      </c>
      <c r="AB18" s="43" t="str">
        <f t="shared" si="12"/>
        <v/>
      </c>
      <c r="AC18" s="43">
        <f t="shared" si="13"/>
        <v>2.6363636363636362</v>
      </c>
      <c r="AD18" s="43" t="str">
        <f t="shared" si="14"/>
        <v/>
      </c>
      <c r="AE18" s="43" t="str">
        <f t="shared" si="15"/>
        <v/>
      </c>
    </row>
    <row r="19" spans="2:31">
      <c r="B19" s="30">
        <v>16</v>
      </c>
      <c r="C19" s="30" t="s">
        <v>29</v>
      </c>
      <c r="D19" s="4" t="s">
        <v>32</v>
      </c>
      <c r="E19" s="56">
        <v>4.5211640211640205</v>
      </c>
      <c r="F19" s="19"/>
      <c r="G19" s="43"/>
      <c r="H19" s="43">
        <v>2.1</v>
      </c>
      <c r="I19" s="73">
        <v>2.375</v>
      </c>
      <c r="J19" s="19"/>
      <c r="K19" s="19"/>
      <c r="L19" s="43">
        <v>2.4166666666666665</v>
      </c>
      <c r="M19" s="43">
        <v>1.9</v>
      </c>
      <c r="O19" s="19" t="str">
        <f t="shared" si="0"/>
        <v/>
      </c>
      <c r="P19" s="19" t="str">
        <f t="shared" si="1"/>
        <v/>
      </c>
      <c r="Q19" s="43" t="str">
        <f t="shared" si="2"/>
        <v/>
      </c>
      <c r="R19" s="43">
        <f t="shared" si="3"/>
        <v>2.1</v>
      </c>
      <c r="S19" s="43" t="str">
        <f t="shared" si="4"/>
        <v/>
      </c>
      <c r="T19" s="43" t="str">
        <f t="shared" si="5"/>
        <v/>
      </c>
      <c r="U19" s="66" t="str">
        <f t="shared" si="6"/>
        <v/>
      </c>
      <c r="V19" s="66">
        <f t="shared" si="7"/>
        <v>2.4166666666666665</v>
      </c>
      <c r="W19" s="25"/>
      <c r="X19" s="43" t="str">
        <f t="shared" si="8"/>
        <v/>
      </c>
      <c r="Y19" s="43" t="str">
        <f t="shared" si="9"/>
        <v/>
      </c>
      <c r="Z19" s="43" t="str">
        <f t="shared" si="10"/>
        <v/>
      </c>
      <c r="AA19" s="43">
        <f t="shared" si="11"/>
        <v>2.375</v>
      </c>
      <c r="AB19" s="43" t="str">
        <f t="shared" si="12"/>
        <v/>
      </c>
      <c r="AC19" s="43" t="str">
        <f t="shared" si="13"/>
        <v/>
      </c>
      <c r="AD19" s="43" t="str">
        <f t="shared" si="14"/>
        <v/>
      </c>
      <c r="AE19" s="43">
        <f t="shared" si="15"/>
        <v>1.9</v>
      </c>
    </row>
    <row r="20" spans="2:31">
      <c r="B20" s="32">
        <v>17</v>
      </c>
      <c r="C20" s="32" t="s">
        <v>31</v>
      </c>
      <c r="D20" s="4" t="s">
        <v>32</v>
      </c>
      <c r="E20" s="56">
        <v>4.4501424501424482</v>
      </c>
      <c r="F20" s="43">
        <v>2.2999999999999998</v>
      </c>
      <c r="G20" s="43">
        <v>2.5</v>
      </c>
      <c r="H20" s="19"/>
      <c r="I20" s="73"/>
      <c r="J20" s="43">
        <v>3.1</v>
      </c>
      <c r="K20" s="19">
        <v>3.1111111111111112</v>
      </c>
      <c r="L20" s="19"/>
      <c r="M20" s="19"/>
      <c r="O20" s="19" t="str">
        <f t="shared" si="0"/>
        <v/>
      </c>
      <c r="P20" s="19">
        <f t="shared" si="1"/>
        <v>2.2999999999999998</v>
      </c>
      <c r="Q20" s="43" t="str">
        <f t="shared" si="2"/>
        <v/>
      </c>
      <c r="R20" s="43" t="str">
        <f t="shared" si="3"/>
        <v/>
      </c>
      <c r="S20" s="43" t="str">
        <f t="shared" si="4"/>
        <v/>
      </c>
      <c r="T20" s="43">
        <f t="shared" si="5"/>
        <v>3.1</v>
      </c>
      <c r="U20" s="66" t="str">
        <f t="shared" si="6"/>
        <v/>
      </c>
      <c r="V20" s="66" t="str">
        <f t="shared" si="7"/>
        <v/>
      </c>
      <c r="W20" s="25"/>
      <c r="X20" s="43" t="str">
        <f t="shared" si="8"/>
        <v/>
      </c>
      <c r="Y20" s="43">
        <f t="shared" si="9"/>
        <v>2.5</v>
      </c>
      <c r="Z20" s="43" t="str">
        <f t="shared" si="10"/>
        <v/>
      </c>
      <c r="AA20" s="43" t="str">
        <f t="shared" si="11"/>
        <v/>
      </c>
      <c r="AB20" s="43" t="str">
        <f t="shared" si="12"/>
        <v/>
      </c>
      <c r="AC20" s="43">
        <f t="shared" si="13"/>
        <v>3.1111111111111112</v>
      </c>
      <c r="AD20" s="43" t="str">
        <f t="shared" si="14"/>
        <v/>
      </c>
      <c r="AE20" s="43" t="str">
        <f t="shared" si="15"/>
        <v/>
      </c>
    </row>
    <row r="21" spans="2:31">
      <c r="B21" s="32">
        <v>18</v>
      </c>
      <c r="C21" s="32" t="s">
        <v>29</v>
      </c>
      <c r="D21" s="4" t="s">
        <v>30</v>
      </c>
      <c r="E21" s="56">
        <v>3.8783068783068777</v>
      </c>
      <c r="F21" s="43"/>
      <c r="G21" s="19"/>
      <c r="H21" s="43">
        <v>2.1</v>
      </c>
      <c r="I21" s="73">
        <v>2.5</v>
      </c>
      <c r="J21" s="43"/>
      <c r="K21" s="19"/>
      <c r="L21" s="43">
        <v>2.4166666666666665</v>
      </c>
      <c r="M21" s="43">
        <v>2.6</v>
      </c>
      <c r="O21" s="19" t="str">
        <f t="shared" si="0"/>
        <v/>
      </c>
      <c r="P21" s="19" t="str">
        <f t="shared" si="1"/>
        <v/>
      </c>
      <c r="Q21" s="43">
        <f t="shared" si="2"/>
        <v>2.1</v>
      </c>
      <c r="R21" s="43" t="str">
        <f t="shared" si="3"/>
        <v/>
      </c>
      <c r="S21" s="43" t="str">
        <f t="shared" si="4"/>
        <v/>
      </c>
      <c r="T21" s="43" t="str">
        <f t="shared" si="5"/>
        <v/>
      </c>
      <c r="U21" s="66">
        <f t="shared" si="6"/>
        <v>2.4166666666666665</v>
      </c>
      <c r="V21" s="66" t="str">
        <f t="shared" si="7"/>
        <v/>
      </c>
      <c r="W21" s="25"/>
      <c r="X21" s="43" t="str">
        <f t="shared" si="8"/>
        <v/>
      </c>
      <c r="Y21" s="43" t="str">
        <f t="shared" si="9"/>
        <v/>
      </c>
      <c r="Z21" s="43">
        <f t="shared" si="10"/>
        <v>2.5</v>
      </c>
      <c r="AA21" s="43" t="str">
        <f t="shared" si="11"/>
        <v/>
      </c>
      <c r="AB21" s="43" t="str">
        <f t="shared" si="12"/>
        <v/>
      </c>
      <c r="AC21" s="43" t="str">
        <f t="shared" si="13"/>
        <v/>
      </c>
      <c r="AD21" s="43">
        <f t="shared" si="14"/>
        <v>2.6</v>
      </c>
      <c r="AE21" s="43" t="str">
        <f t="shared" si="15"/>
        <v/>
      </c>
    </row>
    <row r="22" spans="2:31">
      <c r="B22" s="30">
        <v>19</v>
      </c>
      <c r="C22" s="30" t="s">
        <v>31</v>
      </c>
      <c r="D22" s="4" t="s">
        <v>32</v>
      </c>
      <c r="E22" s="56">
        <v>3.8290598290598297</v>
      </c>
      <c r="F22" s="43">
        <v>2.2222222222222223</v>
      </c>
      <c r="G22" s="43">
        <v>2.0769230769230771</v>
      </c>
      <c r="H22" s="19"/>
      <c r="I22" s="73"/>
      <c r="J22" s="43">
        <v>2.5555555555555554</v>
      </c>
      <c r="K22" s="19">
        <v>2.0833333333333335</v>
      </c>
      <c r="L22" s="19"/>
      <c r="M22" s="19"/>
      <c r="O22" s="19" t="str">
        <f t="shared" si="0"/>
        <v/>
      </c>
      <c r="P22" s="19">
        <f t="shared" si="1"/>
        <v>2.2222222222222223</v>
      </c>
      <c r="Q22" s="43" t="str">
        <f t="shared" si="2"/>
        <v/>
      </c>
      <c r="R22" s="43" t="str">
        <f t="shared" si="3"/>
        <v/>
      </c>
      <c r="S22" s="43" t="str">
        <f t="shared" si="4"/>
        <v/>
      </c>
      <c r="T22" s="43">
        <f t="shared" si="5"/>
        <v>2.5555555555555554</v>
      </c>
      <c r="U22" s="66" t="str">
        <f t="shared" si="6"/>
        <v/>
      </c>
      <c r="V22" s="66" t="str">
        <f t="shared" si="7"/>
        <v/>
      </c>
      <c r="W22" s="25"/>
      <c r="X22" s="43" t="str">
        <f t="shared" si="8"/>
        <v/>
      </c>
      <c r="Y22" s="43">
        <f t="shared" si="9"/>
        <v>2.0769230769230771</v>
      </c>
      <c r="Z22" s="43" t="str">
        <f t="shared" si="10"/>
        <v/>
      </c>
      <c r="AA22" s="43" t="str">
        <f t="shared" si="11"/>
        <v/>
      </c>
      <c r="AB22" s="43" t="str">
        <f t="shared" si="12"/>
        <v/>
      </c>
      <c r="AC22" s="43">
        <f t="shared" si="13"/>
        <v>2.0833333333333335</v>
      </c>
      <c r="AD22" s="43" t="str">
        <f t="shared" si="14"/>
        <v/>
      </c>
      <c r="AE22" s="43" t="str">
        <f t="shared" si="15"/>
        <v/>
      </c>
    </row>
    <row r="23" spans="2:31">
      <c r="B23" s="30">
        <v>20</v>
      </c>
      <c r="C23" s="30" t="s">
        <v>31</v>
      </c>
      <c r="D23" s="4" t="s">
        <v>32</v>
      </c>
      <c r="E23" s="56">
        <v>3.6153846153846145</v>
      </c>
      <c r="F23" s="43">
        <v>1.625</v>
      </c>
      <c r="G23" s="43">
        <v>1.75</v>
      </c>
      <c r="H23" s="19"/>
      <c r="I23" s="73"/>
      <c r="J23" s="43">
        <v>2</v>
      </c>
      <c r="K23" s="19">
        <v>1.5454545454545454</v>
      </c>
      <c r="L23" s="19"/>
      <c r="M23" s="44"/>
      <c r="O23" s="19" t="str">
        <f t="shared" si="0"/>
        <v/>
      </c>
      <c r="P23" s="19">
        <f t="shared" si="1"/>
        <v>1.625</v>
      </c>
      <c r="Q23" s="43" t="str">
        <f t="shared" si="2"/>
        <v/>
      </c>
      <c r="R23" s="43" t="str">
        <f t="shared" si="3"/>
        <v/>
      </c>
      <c r="S23" s="43" t="str">
        <f t="shared" si="4"/>
        <v/>
      </c>
      <c r="T23" s="43">
        <f t="shared" si="5"/>
        <v>2</v>
      </c>
      <c r="U23" s="66" t="str">
        <f t="shared" si="6"/>
        <v/>
      </c>
      <c r="V23" s="66" t="str">
        <f t="shared" si="7"/>
        <v/>
      </c>
      <c r="W23" s="25"/>
      <c r="X23" s="43" t="str">
        <f t="shared" si="8"/>
        <v/>
      </c>
      <c r="Y23" s="43">
        <f t="shared" si="9"/>
        <v>1.75</v>
      </c>
      <c r="Z23" s="43" t="str">
        <f t="shared" si="10"/>
        <v/>
      </c>
      <c r="AA23" s="43" t="str">
        <f t="shared" si="11"/>
        <v/>
      </c>
      <c r="AB23" s="43" t="str">
        <f t="shared" si="12"/>
        <v/>
      </c>
      <c r="AC23" s="43">
        <f t="shared" si="13"/>
        <v>1.5454545454545454</v>
      </c>
      <c r="AD23" s="43" t="str">
        <f t="shared" si="14"/>
        <v/>
      </c>
      <c r="AE23" s="43" t="str">
        <f t="shared" si="15"/>
        <v/>
      </c>
    </row>
    <row r="24" spans="2:31">
      <c r="B24" s="30">
        <v>21</v>
      </c>
      <c r="C24" s="30" t="s">
        <v>31</v>
      </c>
      <c r="D24" s="4" t="s">
        <v>30</v>
      </c>
      <c r="E24" s="56">
        <v>4.0341880341880332</v>
      </c>
      <c r="F24" s="43">
        <v>2.6</v>
      </c>
      <c r="G24" s="43">
        <v>2.2727272727272729</v>
      </c>
      <c r="H24" s="19"/>
      <c r="I24" s="73"/>
      <c r="J24" s="43">
        <v>2.1111111111111112</v>
      </c>
      <c r="K24" s="19">
        <v>2.4</v>
      </c>
      <c r="L24" s="19"/>
      <c r="M24" s="19"/>
      <c r="O24" s="19">
        <f t="shared" si="0"/>
        <v>2.6</v>
      </c>
      <c r="P24" s="19" t="str">
        <f t="shared" si="1"/>
        <v/>
      </c>
      <c r="Q24" s="43" t="str">
        <f t="shared" si="2"/>
        <v/>
      </c>
      <c r="R24" s="43" t="str">
        <f t="shared" si="3"/>
        <v/>
      </c>
      <c r="S24" s="43">
        <f t="shared" si="4"/>
        <v>2.1111111111111112</v>
      </c>
      <c r="T24" s="43" t="str">
        <f t="shared" si="5"/>
        <v/>
      </c>
      <c r="U24" s="66" t="str">
        <f t="shared" si="6"/>
        <v/>
      </c>
      <c r="V24" s="66" t="str">
        <f t="shared" si="7"/>
        <v/>
      </c>
      <c r="W24" s="25"/>
      <c r="X24" s="43">
        <f t="shared" si="8"/>
        <v>2.2727272727272729</v>
      </c>
      <c r="Y24" s="43" t="str">
        <f t="shared" si="9"/>
        <v/>
      </c>
      <c r="Z24" s="43" t="str">
        <f t="shared" si="10"/>
        <v/>
      </c>
      <c r="AA24" s="43" t="str">
        <f t="shared" si="11"/>
        <v/>
      </c>
      <c r="AB24" s="43">
        <f t="shared" si="12"/>
        <v>2.4</v>
      </c>
      <c r="AC24" s="43" t="str">
        <f t="shared" si="13"/>
        <v/>
      </c>
      <c r="AD24" s="43" t="str">
        <f t="shared" si="14"/>
        <v/>
      </c>
      <c r="AE24" s="43" t="str">
        <f t="shared" si="15"/>
        <v/>
      </c>
    </row>
    <row r="25" spans="2:31">
      <c r="B25" s="30">
        <v>22</v>
      </c>
      <c r="C25" s="30" t="s">
        <v>29</v>
      </c>
      <c r="D25" s="4" t="s">
        <v>30</v>
      </c>
      <c r="E25" s="56">
        <v>4.462962962962961</v>
      </c>
      <c r="F25" s="43"/>
      <c r="G25" s="19"/>
      <c r="H25" s="43">
        <v>2</v>
      </c>
      <c r="I25" s="73">
        <v>2.1111111111111112</v>
      </c>
      <c r="J25" s="43"/>
      <c r="K25" s="19"/>
      <c r="L25" s="43">
        <v>2.75</v>
      </c>
      <c r="M25" s="43">
        <v>2.2000000000000002</v>
      </c>
      <c r="O25" s="19" t="str">
        <f t="shared" si="0"/>
        <v/>
      </c>
      <c r="P25" s="19" t="str">
        <f t="shared" si="1"/>
        <v/>
      </c>
      <c r="Q25" s="43">
        <f t="shared" si="2"/>
        <v>2</v>
      </c>
      <c r="R25" s="43" t="str">
        <f t="shared" si="3"/>
        <v/>
      </c>
      <c r="S25" s="43" t="str">
        <f t="shared" si="4"/>
        <v/>
      </c>
      <c r="T25" s="43" t="str">
        <f t="shared" si="5"/>
        <v/>
      </c>
      <c r="U25" s="66">
        <f t="shared" si="6"/>
        <v>2.75</v>
      </c>
      <c r="V25" s="66" t="str">
        <f t="shared" si="7"/>
        <v/>
      </c>
      <c r="W25" s="25"/>
      <c r="X25" s="43" t="str">
        <f t="shared" si="8"/>
        <v/>
      </c>
      <c r="Y25" s="43" t="str">
        <f t="shared" si="9"/>
        <v/>
      </c>
      <c r="Z25" s="43">
        <f t="shared" si="10"/>
        <v>2.1111111111111112</v>
      </c>
      <c r="AA25" s="43" t="str">
        <f t="shared" si="11"/>
        <v/>
      </c>
      <c r="AB25" s="43" t="str">
        <f t="shared" si="12"/>
        <v/>
      </c>
      <c r="AC25" s="43" t="str">
        <f t="shared" si="13"/>
        <v/>
      </c>
      <c r="AD25" s="43">
        <f t="shared" si="14"/>
        <v>2.2000000000000002</v>
      </c>
      <c r="AE25" s="43" t="str">
        <f t="shared" si="15"/>
        <v/>
      </c>
    </row>
    <row r="26" spans="2:31">
      <c r="B26" s="32">
        <v>23</v>
      </c>
      <c r="C26" s="32" t="s">
        <v>31</v>
      </c>
      <c r="D26" s="4" t="s">
        <v>30</v>
      </c>
      <c r="E26" s="56">
        <v>3.4615384615384617</v>
      </c>
      <c r="F26" s="43">
        <v>2.1</v>
      </c>
      <c r="G26" s="43">
        <v>1.7272727272727273</v>
      </c>
      <c r="H26" s="19"/>
      <c r="I26" s="73"/>
      <c r="J26" s="43">
        <v>2</v>
      </c>
      <c r="K26" s="19">
        <v>1.7</v>
      </c>
      <c r="L26" s="19"/>
      <c r="M26" s="19"/>
      <c r="O26" s="19">
        <f t="shared" si="0"/>
        <v>2.1</v>
      </c>
      <c r="P26" s="19" t="str">
        <f t="shared" si="1"/>
        <v/>
      </c>
      <c r="Q26" s="43" t="str">
        <f t="shared" si="2"/>
        <v/>
      </c>
      <c r="R26" s="43" t="str">
        <f t="shared" si="3"/>
        <v/>
      </c>
      <c r="S26" s="43">
        <f t="shared" si="4"/>
        <v>2</v>
      </c>
      <c r="T26" s="43" t="str">
        <f t="shared" si="5"/>
        <v/>
      </c>
      <c r="U26" s="66" t="str">
        <f t="shared" si="6"/>
        <v/>
      </c>
      <c r="V26" s="66" t="str">
        <f t="shared" si="7"/>
        <v/>
      </c>
      <c r="W26" s="25"/>
      <c r="X26" s="43">
        <f t="shared" si="8"/>
        <v>1.7272727272727273</v>
      </c>
      <c r="Y26" s="43" t="str">
        <f t="shared" si="9"/>
        <v/>
      </c>
      <c r="Z26" s="43" t="str">
        <f t="shared" si="10"/>
        <v/>
      </c>
      <c r="AA26" s="43" t="str">
        <f t="shared" si="11"/>
        <v/>
      </c>
      <c r="AB26" s="43">
        <f t="shared" si="12"/>
        <v>1.7</v>
      </c>
      <c r="AC26" s="43" t="str">
        <f t="shared" si="13"/>
        <v/>
      </c>
      <c r="AD26" s="43" t="str">
        <f t="shared" si="14"/>
        <v/>
      </c>
      <c r="AE26" s="43" t="str">
        <f t="shared" si="15"/>
        <v/>
      </c>
    </row>
    <row r="27" spans="2:31">
      <c r="B27" s="30">
        <v>24</v>
      </c>
      <c r="C27" s="30" t="s">
        <v>31</v>
      </c>
      <c r="D27" s="4" t="s">
        <v>30</v>
      </c>
      <c r="E27" s="56">
        <v>3.6695156695156701</v>
      </c>
      <c r="F27" s="43">
        <v>2.8</v>
      </c>
      <c r="G27" s="43">
        <v>2.3636363636363638</v>
      </c>
      <c r="H27" s="19"/>
      <c r="I27" s="73"/>
      <c r="J27" s="43">
        <v>2.6</v>
      </c>
      <c r="K27" s="19">
        <v>2.6363636363636362</v>
      </c>
      <c r="L27" s="19"/>
      <c r="M27" s="19"/>
      <c r="O27" s="19">
        <f t="shared" si="0"/>
        <v>2.8</v>
      </c>
      <c r="P27" s="19" t="str">
        <f t="shared" si="1"/>
        <v/>
      </c>
      <c r="Q27" s="43" t="str">
        <f t="shared" si="2"/>
        <v/>
      </c>
      <c r="R27" s="43" t="str">
        <f t="shared" si="3"/>
        <v/>
      </c>
      <c r="S27" s="43">
        <f t="shared" si="4"/>
        <v>2.6</v>
      </c>
      <c r="T27" s="43" t="str">
        <f t="shared" si="5"/>
        <v/>
      </c>
      <c r="U27" s="66" t="str">
        <f t="shared" si="6"/>
        <v/>
      </c>
      <c r="V27" s="66" t="str">
        <f t="shared" si="7"/>
        <v/>
      </c>
      <c r="W27" s="25"/>
      <c r="X27" s="43">
        <f t="shared" si="8"/>
        <v>2.3636363636363638</v>
      </c>
      <c r="Y27" s="43" t="str">
        <f t="shared" si="9"/>
        <v/>
      </c>
      <c r="Z27" s="43" t="str">
        <f t="shared" si="10"/>
        <v/>
      </c>
      <c r="AA27" s="43" t="str">
        <f t="shared" si="11"/>
        <v/>
      </c>
      <c r="AB27" s="43">
        <f t="shared" si="12"/>
        <v>2.6363636363636362</v>
      </c>
      <c r="AC27" s="43" t="str">
        <f t="shared" si="13"/>
        <v/>
      </c>
      <c r="AD27" s="43" t="str">
        <f t="shared" si="14"/>
        <v/>
      </c>
      <c r="AE27" s="43" t="str">
        <f t="shared" si="15"/>
        <v/>
      </c>
    </row>
    <row r="28" spans="2:31">
      <c r="B28" s="30">
        <v>25</v>
      </c>
      <c r="C28" s="30" t="s">
        <v>29</v>
      </c>
      <c r="D28" s="4" t="s">
        <v>30</v>
      </c>
      <c r="E28" s="56">
        <v>3.7645502645502646</v>
      </c>
      <c r="F28" s="19"/>
      <c r="G28" s="19"/>
      <c r="H28" s="43">
        <v>2</v>
      </c>
      <c r="I28" s="73">
        <v>2.375</v>
      </c>
      <c r="J28" s="19"/>
      <c r="K28" s="19"/>
      <c r="L28" s="43">
        <v>2.4166666666666665</v>
      </c>
      <c r="M28" s="43">
        <v>2.2222222222222223</v>
      </c>
      <c r="O28" s="19" t="str">
        <f t="shared" si="0"/>
        <v/>
      </c>
      <c r="P28" s="19" t="str">
        <f t="shared" si="1"/>
        <v/>
      </c>
      <c r="Q28" s="43">
        <f t="shared" si="2"/>
        <v>2</v>
      </c>
      <c r="R28" s="43" t="str">
        <f t="shared" si="3"/>
        <v/>
      </c>
      <c r="S28" s="43" t="str">
        <f t="shared" si="4"/>
        <v/>
      </c>
      <c r="T28" s="43" t="str">
        <f t="shared" si="5"/>
        <v/>
      </c>
      <c r="U28" s="66">
        <f t="shared" si="6"/>
        <v>2.4166666666666665</v>
      </c>
      <c r="V28" s="66" t="str">
        <f t="shared" si="7"/>
        <v/>
      </c>
      <c r="W28" s="25"/>
      <c r="X28" s="43" t="str">
        <f t="shared" si="8"/>
        <v/>
      </c>
      <c r="Y28" s="43" t="str">
        <f t="shared" si="9"/>
        <v/>
      </c>
      <c r="Z28" s="43">
        <f t="shared" si="10"/>
        <v>2.375</v>
      </c>
      <c r="AA28" s="43" t="str">
        <f t="shared" si="11"/>
        <v/>
      </c>
      <c r="AB28" s="43" t="str">
        <f t="shared" si="12"/>
        <v/>
      </c>
      <c r="AC28" s="43" t="str">
        <f t="shared" si="13"/>
        <v/>
      </c>
      <c r="AD28" s="43">
        <f t="shared" si="14"/>
        <v>2.2222222222222223</v>
      </c>
      <c r="AE28" s="43" t="str">
        <f t="shared" si="15"/>
        <v/>
      </c>
    </row>
    <row r="29" spans="2:31">
      <c r="B29" s="30">
        <v>26</v>
      </c>
      <c r="C29" s="30" t="s">
        <v>31</v>
      </c>
      <c r="D29" s="4" t="s">
        <v>32</v>
      </c>
      <c r="E29" s="56">
        <v>4.3945868945868929</v>
      </c>
      <c r="F29" s="43">
        <v>3.4</v>
      </c>
      <c r="G29" s="43">
        <v>2.8333333333333335</v>
      </c>
      <c r="H29" s="19"/>
      <c r="I29" s="73"/>
      <c r="J29" s="43">
        <v>3.1</v>
      </c>
      <c r="K29" s="19">
        <v>2.8333333333333335</v>
      </c>
      <c r="L29" s="19"/>
      <c r="M29" s="19"/>
      <c r="O29" s="19" t="str">
        <f t="shared" si="0"/>
        <v/>
      </c>
      <c r="P29" s="19">
        <f t="shared" si="1"/>
        <v>3.4</v>
      </c>
      <c r="Q29" s="43" t="str">
        <f t="shared" si="2"/>
        <v/>
      </c>
      <c r="R29" s="43" t="str">
        <f t="shared" si="3"/>
        <v/>
      </c>
      <c r="S29" s="43" t="str">
        <f t="shared" si="4"/>
        <v/>
      </c>
      <c r="T29" s="43">
        <f t="shared" si="5"/>
        <v>3.1</v>
      </c>
      <c r="U29" s="66" t="str">
        <f t="shared" si="6"/>
        <v/>
      </c>
      <c r="V29" s="66" t="str">
        <f t="shared" si="7"/>
        <v/>
      </c>
      <c r="W29" s="25"/>
      <c r="X29" s="43" t="str">
        <f t="shared" si="8"/>
        <v/>
      </c>
      <c r="Y29" s="43">
        <f t="shared" si="9"/>
        <v>2.8333333333333335</v>
      </c>
      <c r="Z29" s="43" t="str">
        <f t="shared" si="10"/>
        <v/>
      </c>
      <c r="AA29" s="43" t="str">
        <f t="shared" si="11"/>
        <v/>
      </c>
      <c r="AB29" s="43" t="str">
        <f t="shared" si="12"/>
        <v/>
      </c>
      <c r="AC29" s="43">
        <f t="shared" si="13"/>
        <v>2.8333333333333335</v>
      </c>
      <c r="AD29" s="43" t="str">
        <f t="shared" si="14"/>
        <v/>
      </c>
      <c r="AE29" s="43" t="str">
        <f t="shared" si="15"/>
        <v/>
      </c>
    </row>
    <row r="30" spans="2:31">
      <c r="B30" s="32">
        <v>27</v>
      </c>
      <c r="C30" s="32" t="s">
        <v>29</v>
      </c>
      <c r="D30" s="4" t="s">
        <v>30</v>
      </c>
      <c r="E30" s="56">
        <v>4.4206349206349191</v>
      </c>
      <c r="F30" s="19"/>
      <c r="G30" s="19"/>
      <c r="H30" s="43">
        <v>2.7272727272727271</v>
      </c>
      <c r="I30" s="73">
        <v>2.6666666666666665</v>
      </c>
      <c r="J30" s="19"/>
      <c r="K30" s="19"/>
      <c r="L30" s="43">
        <v>2.75</v>
      </c>
      <c r="M30" s="43">
        <v>2.6666666666666665</v>
      </c>
      <c r="O30" s="19" t="str">
        <f t="shared" si="0"/>
        <v/>
      </c>
      <c r="P30" s="19" t="str">
        <f t="shared" si="1"/>
        <v/>
      </c>
      <c r="Q30" s="43">
        <f t="shared" si="2"/>
        <v>2.7272727272727271</v>
      </c>
      <c r="R30" s="43" t="str">
        <f t="shared" si="3"/>
        <v/>
      </c>
      <c r="S30" s="43" t="str">
        <f t="shared" si="4"/>
        <v/>
      </c>
      <c r="T30" s="43" t="str">
        <f t="shared" si="5"/>
        <v/>
      </c>
      <c r="U30" s="66">
        <f t="shared" si="6"/>
        <v>2.75</v>
      </c>
      <c r="V30" s="66" t="str">
        <f t="shared" si="7"/>
        <v/>
      </c>
      <c r="W30" s="25"/>
      <c r="X30" s="43" t="str">
        <f t="shared" si="8"/>
        <v/>
      </c>
      <c r="Y30" s="43" t="str">
        <f t="shared" si="9"/>
        <v/>
      </c>
      <c r="Z30" s="43">
        <f t="shared" si="10"/>
        <v>2.6666666666666665</v>
      </c>
      <c r="AA30" s="43" t="str">
        <f t="shared" si="11"/>
        <v/>
      </c>
      <c r="AB30" s="43" t="str">
        <f t="shared" si="12"/>
        <v/>
      </c>
      <c r="AC30" s="43" t="str">
        <f t="shared" si="13"/>
        <v/>
      </c>
      <c r="AD30" s="43">
        <f t="shared" si="14"/>
        <v>2.6666666666666665</v>
      </c>
      <c r="AE30" s="43" t="str">
        <f t="shared" si="15"/>
        <v/>
      </c>
    </row>
    <row r="31" spans="2:31">
      <c r="B31" s="33" t="s">
        <v>178</v>
      </c>
      <c r="C31" s="33" t="s">
        <v>31</v>
      </c>
      <c r="D31" s="34" t="s">
        <v>33</v>
      </c>
      <c r="E31" s="57">
        <v>4.0256410256410255</v>
      </c>
      <c r="F31" s="46"/>
      <c r="G31" s="46"/>
      <c r="H31" s="46"/>
      <c r="I31" s="58"/>
      <c r="J31" s="46"/>
      <c r="K31" s="46"/>
      <c r="L31" s="46"/>
      <c r="M31" s="46"/>
      <c r="O31" s="50"/>
      <c r="P31" s="50"/>
      <c r="Q31" s="50"/>
      <c r="R31" s="50"/>
      <c r="S31" s="50"/>
      <c r="T31" s="50"/>
      <c r="U31" s="50"/>
      <c r="V31" s="50"/>
      <c r="X31" s="50"/>
      <c r="Y31" s="50"/>
      <c r="Z31" s="50"/>
      <c r="AA31" s="50"/>
      <c r="AB31" s="50"/>
      <c r="AC31" s="50"/>
      <c r="AD31" s="50"/>
      <c r="AE31" s="50"/>
    </row>
    <row r="32" spans="2:31">
      <c r="B32" s="33" t="s">
        <v>178</v>
      </c>
      <c r="C32" s="33" t="s">
        <v>29</v>
      </c>
      <c r="D32" s="34" t="s">
        <v>33</v>
      </c>
      <c r="E32" s="57">
        <v>3.5687830687830688</v>
      </c>
      <c r="F32" s="46"/>
      <c r="G32" s="46"/>
      <c r="H32" s="46"/>
      <c r="I32" s="46"/>
      <c r="J32" s="46"/>
      <c r="K32" s="46"/>
      <c r="L32" s="46"/>
      <c r="M32" s="46"/>
      <c r="O32" s="50"/>
      <c r="P32" s="50"/>
      <c r="Q32" s="50"/>
      <c r="R32" s="50"/>
      <c r="S32" s="50"/>
      <c r="T32" s="50"/>
      <c r="U32" s="50"/>
      <c r="V32" s="50"/>
      <c r="X32" s="50"/>
      <c r="Y32" s="50"/>
      <c r="Z32" s="50"/>
      <c r="AA32" s="50"/>
      <c r="AB32" s="50"/>
      <c r="AC32" s="50"/>
      <c r="AD32" s="50"/>
      <c r="AE32" s="50"/>
    </row>
    <row r="33" spans="4:31">
      <c r="D33" s="35" t="s">
        <v>34</v>
      </c>
      <c r="E33" s="47">
        <f>AVERAGE(E4:E30)</f>
        <v>4.0497369571443649</v>
      </c>
      <c r="F33" s="47">
        <f>AVERAGE(F4:F30)</f>
        <v>2.3614814814814817</v>
      </c>
      <c r="G33" s="47">
        <f>AVERAGE(G4:G30)</f>
        <v>2.2091686091686089</v>
      </c>
      <c r="H33" s="47">
        <f>AVERAGE(H4:H30)</f>
        <v>2.3957070707070707</v>
      </c>
      <c r="I33" s="47">
        <f>AVERAGE(I4:I30)</f>
        <v>2.3752314814814817</v>
      </c>
      <c r="J33" s="47">
        <f t="shared" ref="J33:K33" si="16">AVERAGE(J4:J30)</f>
        <v>2.2885185185185182</v>
      </c>
      <c r="K33" s="47">
        <f t="shared" si="16"/>
        <v>2.2644276094276092</v>
      </c>
      <c r="L33" s="47">
        <f>AVERAGE(L4:L30)</f>
        <v>2.8472222222222228</v>
      </c>
      <c r="M33" s="47">
        <f>AVERAGE(M4:M30)</f>
        <v>2.4199074074074072</v>
      </c>
      <c r="O33" s="47">
        <f t="shared" ref="O33:V33" si="17">AVERAGE(O4:O30)</f>
        <v>2.4249999999999998</v>
      </c>
      <c r="P33" s="47">
        <f t="shared" si="17"/>
        <v>2.3383838383838382</v>
      </c>
      <c r="Q33" s="47">
        <f t="shared" si="17"/>
        <v>2.3183712121212121</v>
      </c>
      <c r="R33" s="47">
        <f t="shared" si="17"/>
        <v>2.5503787878787878</v>
      </c>
      <c r="S33" s="47">
        <f t="shared" si="17"/>
        <v>2.3444444444444446</v>
      </c>
      <c r="T33" s="47">
        <f t="shared" si="17"/>
        <v>2.2681818181818185</v>
      </c>
      <c r="U33" s="47">
        <f t="shared" si="17"/>
        <v>2.7916666666666665</v>
      </c>
      <c r="V33" s="47">
        <f t="shared" si="17"/>
        <v>2.958333333333333</v>
      </c>
      <c r="X33" s="47">
        <f t="shared" ref="X33:AE33" si="18">AVERAGE(X4:X30)</f>
        <v>2.2367424242424243</v>
      </c>
      <c r="Y33" s="47">
        <f t="shared" si="18"/>
        <v>2.1991417673235856</v>
      </c>
      <c r="Z33" s="47">
        <f t="shared" si="18"/>
        <v>2.3135416666666666</v>
      </c>
      <c r="AA33" s="47">
        <f t="shared" si="18"/>
        <v>2.4986111111111109</v>
      </c>
      <c r="AB33" s="47">
        <f t="shared" si="18"/>
        <v>2.2257575757575756</v>
      </c>
      <c r="AC33" s="47">
        <f t="shared" si="18"/>
        <v>2.2784894398530762</v>
      </c>
      <c r="AD33" s="47">
        <f t="shared" si="18"/>
        <v>2.3611111111111112</v>
      </c>
      <c r="AE33" s="47">
        <f t="shared" si="18"/>
        <v>2.5375000000000001</v>
      </c>
    </row>
    <row r="34" spans="4:31">
      <c r="D34" s="36" t="s">
        <v>35</v>
      </c>
      <c r="E34" s="47">
        <f t="shared" ref="E34" si="19">_xlfn.VAR.S(E4:E30)</f>
        <v>0.14249030049661263</v>
      </c>
      <c r="F34" s="47">
        <f>_xlfn.VAR.S(F4:F30)</f>
        <v>0.18537793944738265</v>
      </c>
      <c r="G34" s="47">
        <f>_xlfn.VAR.S(G4:G30)</f>
        <v>0.13866016785597321</v>
      </c>
      <c r="H34" s="47">
        <f>_xlfn.VAR.S(H4:H30)</f>
        <v>9.0869368617301341E-2</v>
      </c>
      <c r="I34" s="47">
        <f>_xlfn.VAR.S(I4:I30)</f>
        <v>4.7918712588851456E-2</v>
      </c>
      <c r="J34" s="47">
        <f t="shared" ref="J34:K34" si="20">_xlfn.VAR.S(J4:J30)</f>
        <v>0.25007260435038398</v>
      </c>
      <c r="K34" s="47">
        <f t="shared" si="20"/>
        <v>0.20915648974108539</v>
      </c>
      <c r="L34" s="47">
        <f>_xlfn.VAR.S(L4:L30)</f>
        <v>0.13489057239056929</v>
      </c>
      <c r="M34" s="47">
        <f>_xlfn.VAR.S(M4:M30)</f>
        <v>0.12186003554059255</v>
      </c>
      <c r="O34" s="47">
        <f t="shared" ref="O34:V34" si="21">_xlfn.VAR.S(O4:O30)</f>
        <v>0.10916666666666804</v>
      </c>
      <c r="P34" s="47">
        <f t="shared" si="21"/>
        <v>0.22457842312009077</v>
      </c>
      <c r="Q34" s="47">
        <f t="shared" si="21"/>
        <v>7.9712998491407311E-2</v>
      </c>
      <c r="R34" s="47">
        <f t="shared" si="21"/>
        <v>9.9344008264464392E-2</v>
      </c>
      <c r="S34" s="47">
        <f t="shared" si="21"/>
        <v>0.11407407407407415</v>
      </c>
      <c r="T34" s="47">
        <f t="shared" si="21"/>
        <v>0.31417340067339905</v>
      </c>
      <c r="U34" s="47">
        <f t="shared" si="21"/>
        <v>0.10515873015873163</v>
      </c>
      <c r="V34" s="47">
        <f t="shared" si="21"/>
        <v>0.22453703703704045</v>
      </c>
      <c r="X34" s="47">
        <f t="shared" ref="X34:AE34" si="22">_xlfn.VAR.S(X4:X30)</f>
        <v>0.13236053719008348</v>
      </c>
      <c r="Y34" s="47">
        <f t="shared" si="22"/>
        <v>0.15400135641712326</v>
      </c>
      <c r="Z34" s="47">
        <f t="shared" si="22"/>
        <v>4.4491705246913558E-2</v>
      </c>
      <c r="AA34" s="47">
        <f t="shared" si="22"/>
        <v>4.1442901234567862E-2</v>
      </c>
      <c r="AB34" s="47">
        <f t="shared" si="22"/>
        <v>0.15962350780532711</v>
      </c>
      <c r="AC34" s="47">
        <f t="shared" si="22"/>
        <v>0.24411637611190001</v>
      </c>
      <c r="AD34" s="47">
        <f t="shared" si="22"/>
        <v>4.4373897707231005E-2</v>
      </c>
      <c r="AE34" s="47">
        <f t="shared" si="22"/>
        <v>0.31562499999999954</v>
      </c>
    </row>
    <row r="35" spans="4:31">
      <c r="D35" s="36" t="s">
        <v>36</v>
      </c>
      <c r="E35" s="47">
        <f t="shared" ref="E35" si="23">_xlfn.STDEV.S(E4:E30)</f>
        <v>0.37747887423882759</v>
      </c>
      <c r="F35" s="47">
        <f>_xlfn.STDEV.S(F4:F30)</f>
        <v>0.43055538487793027</v>
      </c>
      <c r="G35" s="47">
        <f>_xlfn.STDEV.S(G4:G30)</f>
        <v>0.37237100834513581</v>
      </c>
      <c r="H35" s="47">
        <f>_xlfn.STDEV.S(H4:H30)</f>
        <v>0.30144546541174133</v>
      </c>
      <c r="I35" s="47">
        <f>_xlfn.STDEV.S(I4:I30)</f>
        <v>0.21890343210843327</v>
      </c>
      <c r="J35" s="47">
        <f t="shared" ref="J35:K35" si="24">_xlfn.STDEV.S(J4:J30)</f>
        <v>0.50007259907975754</v>
      </c>
      <c r="K35" s="47">
        <f t="shared" si="24"/>
        <v>0.45733629829818384</v>
      </c>
      <c r="L35" s="47">
        <f>_xlfn.STDEV.S(L4:L30)</f>
        <v>0.36727451911420328</v>
      </c>
      <c r="M35" s="47">
        <f>_xlfn.STDEV.S(M4:M30)</f>
        <v>0.34908456789235548</v>
      </c>
      <c r="O35" s="47">
        <f t="shared" ref="O35:V35" si="25">_xlfn.STDEV.S(O4:O30)</f>
        <v>0.33040379335998554</v>
      </c>
      <c r="P35" s="47">
        <f t="shared" si="25"/>
        <v>0.47389705962380774</v>
      </c>
      <c r="Q35" s="47">
        <f t="shared" si="25"/>
        <v>0.28233490484070034</v>
      </c>
      <c r="R35" s="47">
        <f t="shared" si="25"/>
        <v>0.31518884539980851</v>
      </c>
      <c r="S35" s="47">
        <f t="shared" si="25"/>
        <v>0.33774853674601485</v>
      </c>
      <c r="T35" s="47">
        <f t="shared" si="25"/>
        <v>0.56051173107562968</v>
      </c>
      <c r="U35" s="47">
        <f t="shared" si="25"/>
        <v>0.32428186837800788</v>
      </c>
      <c r="V35" s="47">
        <f t="shared" si="25"/>
        <v>0.47385339192311415</v>
      </c>
      <c r="X35" s="47">
        <f t="shared" ref="X35:AE35" si="26">_xlfn.STDEV.S(X4:X30)</f>
        <v>0.36381387712686752</v>
      </c>
      <c r="Y35" s="47">
        <f t="shared" si="26"/>
        <v>0.39243006563860938</v>
      </c>
      <c r="Z35" s="47">
        <f t="shared" si="26"/>
        <v>0.21093056973069019</v>
      </c>
      <c r="AA35" s="47">
        <f t="shared" si="26"/>
        <v>0.20357529622861381</v>
      </c>
      <c r="AB35" s="47">
        <f t="shared" si="26"/>
        <v>0.39952910758207233</v>
      </c>
      <c r="AC35" s="47">
        <f t="shared" si="26"/>
        <v>0.49408134564249639</v>
      </c>
      <c r="AD35" s="47">
        <f t="shared" si="26"/>
        <v>0.2106511279514805</v>
      </c>
      <c r="AE35" s="47">
        <f t="shared" si="26"/>
        <v>0.56180512635610536</v>
      </c>
    </row>
    <row r="38" spans="4:31">
      <c r="H38"/>
      <c r="Y38" t="s">
        <v>49</v>
      </c>
      <c r="AA38" t="s">
        <v>49</v>
      </c>
    </row>
    <row r="39" spans="4:31" ht="45">
      <c r="E39" s="68" t="s">
        <v>122</v>
      </c>
      <c r="F39" s="68" t="s">
        <v>125</v>
      </c>
      <c r="G39" s="68" t="s">
        <v>123</v>
      </c>
      <c r="H39" s="68" t="s">
        <v>124</v>
      </c>
      <c r="I39" s="67" t="s">
        <v>137</v>
      </c>
      <c r="J39" s="67"/>
      <c r="K39" s="67"/>
      <c r="V39" t="s">
        <v>49</v>
      </c>
    </row>
    <row r="40" spans="4:31">
      <c r="D40" s="1" t="s">
        <v>126</v>
      </c>
      <c r="E40" s="60">
        <f>CORREL(F4:F30,J4:J30)</f>
        <v>0.52522416853394582</v>
      </c>
      <c r="F40" s="60">
        <f>CORREL(H4:H30,L4:L30)</f>
        <v>0.57806860235698532</v>
      </c>
      <c r="G40" s="60">
        <f>CORREL(G4:G30,K4:K30)</f>
        <v>0.83143036031579953</v>
      </c>
      <c r="H40" s="60">
        <f>CORREL(I4:I30,M4:M30)</f>
        <v>0.74644798526123191</v>
      </c>
      <c r="AB40" t="s">
        <v>49</v>
      </c>
      <c r="AC40" t="s">
        <v>49</v>
      </c>
      <c r="AE40" t="s">
        <v>49</v>
      </c>
    </row>
    <row r="41" spans="4:31">
      <c r="D41" s="1" t="s">
        <v>120</v>
      </c>
      <c r="E41" s="60">
        <f>(E40*SQRT(COUNT($G$4:$G$30)-2))/SQRT(1-E40^2)</f>
        <v>2.2253854163126356</v>
      </c>
      <c r="F41" s="60">
        <f>(F40*SQRT(COUNT($H$4:$H$30)-2))/SQRT(1-F40^2)</f>
        <v>2.2402450158833735</v>
      </c>
      <c r="G41" s="60">
        <f>(G40*SQRT(COUNT($G$4:$G$30)-2))/SQRT(1-G40^2)</f>
        <v>5.3952636386372088</v>
      </c>
      <c r="H41" s="60">
        <f>(H40*SQRT(COUNT($H$4:$H$30)-2))/SQRT(1-H40^2)</f>
        <v>3.5472205315676608</v>
      </c>
      <c r="S41" t="s">
        <v>49</v>
      </c>
      <c r="T41" t="s">
        <v>49</v>
      </c>
    </row>
    <row r="42" spans="4:31">
      <c r="D42" s="1" t="s">
        <v>121</v>
      </c>
      <c r="E42" s="60">
        <f>_xlfn.T.DIST.2T(ABS(E41),(COUNT($G$4:$G$30)-2))</f>
        <v>4.4376617187724537E-2</v>
      </c>
      <c r="F42" s="60">
        <f>_xlfn.T.DIST.2T(ABS(F41),(COUNT($H$4:$H$30)-2))</f>
        <v>4.8983874101153006E-2</v>
      </c>
      <c r="G42" s="60">
        <f>_xlfn.T.DIST.2T(ABS(G41),(COUNT($G$4:$G$30)-2))</f>
        <v>1.2212853471503917E-4</v>
      </c>
      <c r="H42" s="60">
        <f>_xlfn.T.DIST.2T(ABS(H41),(COUNT($H$4:$H$30)-2))</f>
        <v>5.2926922309326496E-3</v>
      </c>
    </row>
    <row r="43" spans="4:31">
      <c r="D43" s="1" t="s">
        <v>127</v>
      </c>
      <c r="E43" s="38">
        <f>COUNT(F4:F30)-2</f>
        <v>13</v>
      </c>
      <c r="F43" s="60">
        <f>COUNT(H4:H30)-2</f>
        <v>10</v>
      </c>
      <c r="G43" s="60">
        <f>COUNT(F4:F30)-2</f>
        <v>13</v>
      </c>
      <c r="H43" s="60">
        <f>COUNT(H4:H30)-2</f>
        <v>10</v>
      </c>
    </row>
    <row r="44" spans="4:31">
      <c r="G44"/>
    </row>
    <row r="45" spans="4:31">
      <c r="E45" s="74"/>
      <c r="G45"/>
      <c r="M45"/>
    </row>
    <row r="46" spans="4:31">
      <c r="G46"/>
      <c r="J46"/>
      <c r="L46"/>
      <c r="M46"/>
    </row>
    <row r="47" spans="4:31">
      <c r="G47"/>
      <c r="I47" s="49"/>
      <c r="J47"/>
      <c r="K47" s="49"/>
      <c r="L47"/>
      <c r="M47"/>
      <c r="N47" s="49"/>
      <c r="O47" s="49"/>
    </row>
    <row r="48" spans="4:31">
      <c r="G48"/>
      <c r="J48"/>
      <c r="L48"/>
      <c r="M48"/>
    </row>
    <row r="49" spans="6:31">
      <c r="G49" s="63"/>
      <c r="H49" s="63"/>
      <c r="J49" s="62"/>
      <c r="K49" s="63"/>
      <c r="L49"/>
      <c r="M49"/>
      <c r="U49" t="s">
        <v>49</v>
      </c>
      <c r="V49" t="s">
        <v>49</v>
      </c>
      <c r="Z49" t="s">
        <v>49</v>
      </c>
      <c r="AA49" t="s">
        <v>49</v>
      </c>
    </row>
    <row r="50" spans="6:31">
      <c r="G50" s="63"/>
      <c r="H50" s="63"/>
      <c r="J50" s="62"/>
      <c r="K50" s="63"/>
      <c r="L50"/>
      <c r="M50"/>
      <c r="U50" t="s">
        <v>49</v>
      </c>
      <c r="V50" t="s">
        <v>49</v>
      </c>
      <c r="Z50" t="s">
        <v>49</v>
      </c>
      <c r="AA50" t="s">
        <v>49</v>
      </c>
      <c r="AD50" t="s">
        <v>49</v>
      </c>
      <c r="AE50" t="s">
        <v>49</v>
      </c>
    </row>
    <row r="51" spans="6:31">
      <c r="F51" s="63"/>
      <c r="G51" s="63"/>
      <c r="H51" s="63"/>
      <c r="J51" s="62"/>
      <c r="K51" s="63"/>
      <c r="L51"/>
      <c r="M51"/>
      <c r="U51" t="s">
        <v>49</v>
      </c>
      <c r="V51" t="s">
        <v>49</v>
      </c>
      <c r="Z51" t="s">
        <v>49</v>
      </c>
      <c r="AA51" t="s">
        <v>49</v>
      </c>
      <c r="AD51" t="s">
        <v>49</v>
      </c>
      <c r="AE51" t="s">
        <v>49</v>
      </c>
    </row>
    <row r="52" spans="6:31">
      <c r="F52" s="63"/>
      <c r="G52" s="63"/>
      <c r="H52" s="63"/>
      <c r="J52" s="62"/>
      <c r="K52" s="63"/>
      <c r="L52"/>
      <c r="M52"/>
      <c r="O52" s="70"/>
      <c r="P52" s="70"/>
      <c r="U52" t="s">
        <v>49</v>
      </c>
      <c r="V52" t="s">
        <v>49</v>
      </c>
      <c r="Z52" t="s">
        <v>49</v>
      </c>
      <c r="AA52" t="s">
        <v>49</v>
      </c>
      <c r="AD52" t="s">
        <v>49</v>
      </c>
      <c r="AE52" t="s">
        <v>49</v>
      </c>
    </row>
    <row r="53" spans="6:31">
      <c r="F53" s="63"/>
      <c r="G53" s="63"/>
      <c r="H53" s="63"/>
      <c r="J53" s="62"/>
      <c r="K53" s="63"/>
      <c r="O53" s="70" t="s">
        <v>49</v>
      </c>
      <c r="P53" s="70" t="s">
        <v>49</v>
      </c>
      <c r="U53" t="s">
        <v>49</v>
      </c>
      <c r="V53" t="s">
        <v>49</v>
      </c>
      <c r="X53" t="s">
        <v>49</v>
      </c>
      <c r="Y53" t="s">
        <v>49</v>
      </c>
      <c r="Z53" t="s">
        <v>49</v>
      </c>
      <c r="AA53" t="s">
        <v>49</v>
      </c>
      <c r="AD53" t="s">
        <v>49</v>
      </c>
      <c r="AE53" t="s">
        <v>49</v>
      </c>
    </row>
    <row r="54" spans="6:31">
      <c r="F54" s="63"/>
      <c r="G54" s="63"/>
      <c r="H54" s="63"/>
      <c r="J54" s="62"/>
      <c r="K54" s="63"/>
      <c r="O54" s="70"/>
      <c r="P54" s="70"/>
      <c r="Q54" t="s">
        <v>49</v>
      </c>
      <c r="S54" t="s">
        <v>49</v>
      </c>
      <c r="T54" t="s">
        <v>49</v>
      </c>
      <c r="U54" t="s">
        <v>49</v>
      </c>
      <c r="V54" t="s">
        <v>49</v>
      </c>
      <c r="X54" t="s">
        <v>49</v>
      </c>
      <c r="Y54" t="s">
        <v>49</v>
      </c>
      <c r="Z54" t="s">
        <v>49</v>
      </c>
      <c r="AA54" t="s">
        <v>49</v>
      </c>
      <c r="AB54" t="s">
        <v>49</v>
      </c>
      <c r="AC54" t="s">
        <v>49</v>
      </c>
      <c r="AD54" t="s">
        <v>49</v>
      </c>
      <c r="AE54" t="s">
        <v>49</v>
      </c>
    </row>
    <row r="55" spans="6:31">
      <c r="F55" s="63"/>
      <c r="G55" s="63"/>
      <c r="H55" s="63"/>
      <c r="J55" s="62"/>
      <c r="K55" s="63"/>
      <c r="O55" s="70"/>
      <c r="P55" s="48"/>
      <c r="Q55" t="s">
        <v>49</v>
      </c>
      <c r="S55" t="s">
        <v>49</v>
      </c>
      <c r="T55" t="s">
        <v>49</v>
      </c>
      <c r="U55" t="s">
        <v>49</v>
      </c>
      <c r="V55" t="s">
        <v>49</v>
      </c>
      <c r="X55" t="s">
        <v>49</v>
      </c>
      <c r="Y55" t="s">
        <v>49</v>
      </c>
      <c r="Z55" t="s">
        <v>49</v>
      </c>
      <c r="AA55" t="s">
        <v>49</v>
      </c>
      <c r="AB55" t="s">
        <v>49</v>
      </c>
      <c r="AC55" t="s">
        <v>49</v>
      </c>
      <c r="AD55" t="s">
        <v>49</v>
      </c>
      <c r="AE55" t="s">
        <v>49</v>
      </c>
    </row>
    <row r="56" spans="6:31">
      <c r="F56" s="63"/>
      <c r="G56" s="63"/>
      <c r="H56" s="63"/>
      <c r="J56" s="63"/>
      <c r="K56" s="63"/>
      <c r="O56" s="70"/>
      <c r="P56" s="70"/>
      <c r="Q56" t="s">
        <v>49</v>
      </c>
      <c r="S56" t="s">
        <v>49</v>
      </c>
      <c r="T56" t="s">
        <v>49</v>
      </c>
      <c r="U56" t="s">
        <v>49</v>
      </c>
      <c r="V56" t="s">
        <v>49</v>
      </c>
      <c r="X56" t="s">
        <v>49</v>
      </c>
      <c r="Y56" t="s">
        <v>49</v>
      </c>
      <c r="Z56" t="s">
        <v>49</v>
      </c>
      <c r="AA56" t="s">
        <v>49</v>
      </c>
      <c r="AB56" t="s">
        <v>49</v>
      </c>
      <c r="AC56" t="s">
        <v>49</v>
      </c>
      <c r="AD56" t="s">
        <v>49</v>
      </c>
      <c r="AE56" t="s">
        <v>49</v>
      </c>
    </row>
    <row r="57" spans="6:31">
      <c r="F57" s="63"/>
      <c r="G57" s="63"/>
      <c r="H57" s="63"/>
      <c r="J57" s="63"/>
      <c r="K57" s="63"/>
      <c r="O57" s="70"/>
      <c r="P57" s="70"/>
      <c r="Q57" t="s">
        <v>49</v>
      </c>
      <c r="R57" t="s">
        <v>49</v>
      </c>
      <c r="S57" t="s">
        <v>49</v>
      </c>
      <c r="T57" t="s">
        <v>49</v>
      </c>
      <c r="U57" t="s">
        <v>49</v>
      </c>
      <c r="V57" t="s">
        <v>49</v>
      </c>
      <c r="X57" t="s">
        <v>49</v>
      </c>
      <c r="Y57" t="s">
        <v>49</v>
      </c>
      <c r="Z57" t="s">
        <v>49</v>
      </c>
      <c r="AA57" t="s">
        <v>49</v>
      </c>
      <c r="AB57" t="s">
        <v>49</v>
      </c>
      <c r="AC57" t="s">
        <v>49</v>
      </c>
      <c r="AD57" t="s">
        <v>49</v>
      </c>
      <c r="AE57" t="s">
        <v>49</v>
      </c>
    </row>
    <row r="58" spans="6:31">
      <c r="F58" s="63"/>
      <c r="G58" s="63"/>
      <c r="H58" s="63"/>
      <c r="J58" s="63"/>
      <c r="K58" s="63"/>
      <c r="O58" s="70"/>
      <c r="P58" s="70"/>
      <c r="Q58" t="s">
        <v>49</v>
      </c>
      <c r="R58" t="s">
        <v>49</v>
      </c>
      <c r="S58" t="s">
        <v>49</v>
      </c>
      <c r="T58" t="s">
        <v>49</v>
      </c>
      <c r="U58" t="s">
        <v>49</v>
      </c>
      <c r="V58" t="s">
        <v>49</v>
      </c>
      <c r="X58" t="s">
        <v>49</v>
      </c>
      <c r="Y58" t="s">
        <v>49</v>
      </c>
      <c r="Z58" t="s">
        <v>49</v>
      </c>
      <c r="AA58" t="s">
        <v>49</v>
      </c>
      <c r="AB58" t="s">
        <v>49</v>
      </c>
      <c r="AC58" t="s">
        <v>49</v>
      </c>
      <c r="AD58" t="s">
        <v>49</v>
      </c>
      <c r="AE58" t="s">
        <v>49</v>
      </c>
    </row>
    <row r="59" spans="6:31">
      <c r="F59" s="63"/>
      <c r="G59" s="63"/>
      <c r="H59" s="63"/>
      <c r="J59" s="63"/>
      <c r="K59" s="63"/>
      <c r="O59" s="70"/>
      <c r="P59" s="70"/>
      <c r="Q59" t="s">
        <v>49</v>
      </c>
      <c r="R59" t="s">
        <v>49</v>
      </c>
      <c r="S59" t="s">
        <v>49</v>
      </c>
      <c r="T59" t="s">
        <v>49</v>
      </c>
      <c r="U59" t="s">
        <v>49</v>
      </c>
      <c r="V59" t="s">
        <v>49</v>
      </c>
      <c r="X59" t="s">
        <v>49</v>
      </c>
      <c r="Y59" t="s">
        <v>49</v>
      </c>
      <c r="Z59" t="s">
        <v>49</v>
      </c>
      <c r="AA59" t="s">
        <v>49</v>
      </c>
      <c r="AB59" t="s">
        <v>49</v>
      </c>
      <c r="AC59" t="s">
        <v>49</v>
      </c>
      <c r="AD59" t="s">
        <v>49</v>
      </c>
      <c r="AE59" t="s">
        <v>49</v>
      </c>
    </row>
    <row r="60" spans="6:31">
      <c r="F60" s="63"/>
      <c r="G60" s="63"/>
      <c r="H60" s="63"/>
      <c r="J60" s="63"/>
      <c r="K60" s="63"/>
      <c r="O60" s="70"/>
      <c r="P60" s="70"/>
      <c r="Q60" t="s">
        <v>49</v>
      </c>
      <c r="R60" t="s">
        <v>49</v>
      </c>
      <c r="S60" t="s">
        <v>49</v>
      </c>
      <c r="T60" t="s">
        <v>49</v>
      </c>
      <c r="U60" t="s">
        <v>49</v>
      </c>
      <c r="V60" t="s">
        <v>49</v>
      </c>
      <c r="X60" t="s">
        <v>49</v>
      </c>
      <c r="Y60" t="s">
        <v>49</v>
      </c>
      <c r="Z60" t="s">
        <v>49</v>
      </c>
      <c r="AA60" t="s">
        <v>49</v>
      </c>
      <c r="AB60" t="s">
        <v>49</v>
      </c>
      <c r="AC60" t="s">
        <v>49</v>
      </c>
      <c r="AD60" t="s">
        <v>49</v>
      </c>
      <c r="AE60" t="s">
        <v>49</v>
      </c>
    </row>
    <row r="61" spans="6:31">
      <c r="F61" s="63"/>
      <c r="G61" s="63"/>
      <c r="H61" s="63"/>
      <c r="O61" s="70"/>
      <c r="P61" s="70"/>
      <c r="Q61" t="s">
        <v>49</v>
      </c>
      <c r="R61" t="s">
        <v>49</v>
      </c>
      <c r="S61" t="s">
        <v>49</v>
      </c>
      <c r="T61" t="s">
        <v>49</v>
      </c>
      <c r="U61" t="s">
        <v>49</v>
      </c>
      <c r="V61" t="s">
        <v>49</v>
      </c>
      <c r="X61" t="s">
        <v>49</v>
      </c>
      <c r="Y61" t="s">
        <v>49</v>
      </c>
      <c r="Z61" t="s">
        <v>49</v>
      </c>
      <c r="AA61" t="s">
        <v>49</v>
      </c>
      <c r="AB61" t="s">
        <v>49</v>
      </c>
      <c r="AC61" t="s">
        <v>49</v>
      </c>
      <c r="AD61" t="s">
        <v>49</v>
      </c>
      <c r="AE61" t="s">
        <v>49</v>
      </c>
    </row>
    <row r="62" spans="6:31">
      <c r="F62" s="63"/>
      <c r="G62" s="63"/>
      <c r="H62" s="63"/>
      <c r="O62" s="70"/>
      <c r="P62" s="70"/>
      <c r="Q62" t="s">
        <v>49</v>
      </c>
      <c r="R62" t="s">
        <v>49</v>
      </c>
      <c r="S62" t="s">
        <v>49</v>
      </c>
      <c r="T62" t="s">
        <v>49</v>
      </c>
      <c r="U62" t="s">
        <v>49</v>
      </c>
      <c r="V62" t="s">
        <v>49</v>
      </c>
      <c r="X62" t="s">
        <v>49</v>
      </c>
      <c r="Y62" t="s">
        <v>49</v>
      </c>
      <c r="Z62" t="s">
        <v>49</v>
      </c>
      <c r="AA62" t="s">
        <v>49</v>
      </c>
      <c r="AB62" t="s">
        <v>49</v>
      </c>
      <c r="AC62" t="s">
        <v>49</v>
      </c>
      <c r="AD62" t="s">
        <v>49</v>
      </c>
      <c r="AE62" t="s">
        <v>49</v>
      </c>
    </row>
    <row r="63" spans="6:31">
      <c r="G63" s="63"/>
      <c r="H63" s="63"/>
      <c r="P63" s="70"/>
      <c r="Q63" t="s">
        <v>49</v>
      </c>
      <c r="R63" t="s">
        <v>49</v>
      </c>
      <c r="S63" t="s">
        <v>49</v>
      </c>
      <c r="T63" t="s">
        <v>49</v>
      </c>
      <c r="U63" t="s">
        <v>49</v>
      </c>
      <c r="V63" t="s">
        <v>49</v>
      </c>
      <c r="X63" t="s">
        <v>49</v>
      </c>
      <c r="Y63" t="s">
        <v>49</v>
      </c>
      <c r="Z63" t="s">
        <v>49</v>
      </c>
      <c r="AA63" t="s">
        <v>49</v>
      </c>
      <c r="AB63" t="s">
        <v>49</v>
      </c>
      <c r="AC63" t="s">
        <v>49</v>
      </c>
      <c r="AD63" t="s">
        <v>49</v>
      </c>
      <c r="AE63" t="s">
        <v>49</v>
      </c>
    </row>
    <row r="64" spans="6:31">
      <c r="O64" s="70"/>
      <c r="P64" s="70"/>
      <c r="S64" t="s">
        <v>49</v>
      </c>
      <c r="T64" t="s">
        <v>49</v>
      </c>
      <c r="U64" t="s">
        <v>49</v>
      </c>
      <c r="V64" t="s">
        <v>49</v>
      </c>
      <c r="X64" t="s">
        <v>49</v>
      </c>
      <c r="Y64" t="s">
        <v>49</v>
      </c>
      <c r="Z64" t="s">
        <v>49</v>
      </c>
      <c r="AA64" t="s">
        <v>49</v>
      </c>
      <c r="AB64" t="s">
        <v>49</v>
      </c>
      <c r="AC64" t="s">
        <v>49</v>
      </c>
      <c r="AD64" t="s">
        <v>49</v>
      </c>
      <c r="AE64" t="s">
        <v>49</v>
      </c>
    </row>
    <row r="65" spans="15:31">
      <c r="O65" s="70"/>
      <c r="P65" s="70"/>
      <c r="S65" t="s">
        <v>49</v>
      </c>
      <c r="T65" t="s">
        <v>49</v>
      </c>
      <c r="U65" t="s">
        <v>49</v>
      </c>
      <c r="V65" t="s">
        <v>49</v>
      </c>
      <c r="Z65" t="s">
        <v>49</v>
      </c>
      <c r="AA65" t="s">
        <v>49</v>
      </c>
      <c r="AB65" t="s">
        <v>49</v>
      </c>
      <c r="AC65" t="s">
        <v>49</v>
      </c>
      <c r="AD65" t="s">
        <v>49</v>
      </c>
      <c r="AE65" t="s">
        <v>49</v>
      </c>
    </row>
    <row r="66" spans="15:31">
      <c r="O66" s="70"/>
      <c r="P66" s="70"/>
      <c r="S66" t="s">
        <v>49</v>
      </c>
      <c r="T66" t="s">
        <v>49</v>
      </c>
      <c r="Z66" t="s">
        <v>49</v>
      </c>
      <c r="AA66" t="s">
        <v>49</v>
      </c>
      <c r="AB66" t="s">
        <v>49</v>
      </c>
      <c r="AC66" t="s">
        <v>49</v>
      </c>
      <c r="AD66" t="s">
        <v>49</v>
      </c>
      <c r="AE66" t="s">
        <v>49</v>
      </c>
    </row>
    <row r="67" spans="15:31">
      <c r="O67" s="70"/>
      <c r="P67" s="70"/>
      <c r="S67" t="s">
        <v>49</v>
      </c>
      <c r="T67" t="s">
        <v>49</v>
      </c>
      <c r="AA67" t="s">
        <v>49</v>
      </c>
    </row>
    <row r="68" spans="15:31">
      <c r="O68" s="70" t="s">
        <v>49</v>
      </c>
      <c r="P68" s="70" t="s">
        <v>49</v>
      </c>
      <c r="AA68" t="s">
        <v>49</v>
      </c>
    </row>
    <row r="69" spans="15:31">
      <c r="O69" s="70" t="s">
        <v>49</v>
      </c>
      <c r="P69" s="70" t="s">
        <v>49</v>
      </c>
    </row>
    <row r="70" spans="15:31">
      <c r="O70" s="70" t="s">
        <v>49</v>
      </c>
      <c r="P70" s="70" t="s">
        <v>49</v>
      </c>
    </row>
    <row r="71" spans="15:31">
      <c r="O71" s="70" t="s">
        <v>49</v>
      </c>
      <c r="P71" s="70" t="s">
        <v>49</v>
      </c>
    </row>
    <row r="72" spans="15:31">
      <c r="O72" s="70" t="s">
        <v>49</v>
      </c>
      <c r="P72" s="70" t="s">
        <v>49</v>
      </c>
    </row>
    <row r="73" spans="15:31">
      <c r="O73" s="70" t="s">
        <v>49</v>
      </c>
      <c r="P73" s="70" t="s">
        <v>49</v>
      </c>
    </row>
    <row r="74" spans="15:31">
      <c r="O74" s="70" t="s">
        <v>49</v>
      </c>
      <c r="P74" s="70" t="s">
        <v>49</v>
      </c>
    </row>
    <row r="75" spans="15:31">
      <c r="O75" s="70" t="s">
        <v>49</v>
      </c>
      <c r="P75" s="70" t="s">
        <v>49</v>
      </c>
    </row>
    <row r="76" spans="15:31">
      <c r="O76" s="70" t="s">
        <v>49</v>
      </c>
      <c r="P76" s="70" t="s">
        <v>49</v>
      </c>
    </row>
    <row r="77" spans="15:31">
      <c r="O77" s="70" t="s">
        <v>49</v>
      </c>
      <c r="P77" s="70" t="s">
        <v>49</v>
      </c>
    </row>
    <row r="78" spans="15:31">
      <c r="O78" s="70" t="s">
        <v>49</v>
      </c>
      <c r="P78" s="70" t="s">
        <v>49</v>
      </c>
    </row>
    <row r="79" spans="15:31">
      <c r="O79" s="70" t="s">
        <v>49</v>
      </c>
      <c r="P79" s="70" t="s">
        <v>49</v>
      </c>
    </row>
  </sheetData>
  <sortState xmlns:xlrd2="http://schemas.microsoft.com/office/spreadsheetml/2017/richdata2" ref="AA44:AA58">
    <sortCondition ref="AA44"/>
  </sortState>
  <mergeCells count="6">
    <mergeCell ref="AB2:AE2"/>
    <mergeCell ref="F2:I2"/>
    <mergeCell ref="J2:M2"/>
    <mergeCell ref="O2:R2"/>
    <mergeCell ref="S2:V2"/>
    <mergeCell ref="X2:AA2"/>
  </mergeCell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T443"/>
  <sheetViews>
    <sheetView workbookViewId="0">
      <selection activeCell="E13" sqref="E13"/>
    </sheetView>
  </sheetViews>
  <sheetFormatPr baseColWidth="10" defaultRowHeight="15"/>
  <cols>
    <col min="4" max="4" width="17.85546875" customWidth="1"/>
    <col min="7" max="7" width="39.28515625" bestFit="1" customWidth="1"/>
  </cols>
  <sheetData>
    <row r="3" spans="1:11">
      <c r="A3" s="7" t="s">
        <v>15</v>
      </c>
      <c r="B3" s="7"/>
      <c r="C3" s="7"/>
      <c r="D3" s="7" t="s">
        <v>52</v>
      </c>
      <c r="E3" s="7"/>
      <c r="F3" s="7"/>
      <c r="G3" s="7"/>
      <c r="H3" s="7"/>
      <c r="I3" s="7"/>
      <c r="J3" s="7"/>
      <c r="K3" s="7"/>
    </row>
    <row r="4" spans="1:11">
      <c r="A4" t="s">
        <v>16</v>
      </c>
      <c r="B4" t="s">
        <v>0</v>
      </c>
      <c r="C4" t="s">
        <v>17</v>
      </c>
      <c r="D4" t="s">
        <v>18</v>
      </c>
      <c r="E4" t="s">
        <v>19</v>
      </c>
    </row>
    <row r="5" spans="1:11">
      <c r="A5">
        <v>1</v>
      </c>
      <c r="B5" s="71">
        <v>1.625</v>
      </c>
      <c r="C5">
        <f>(A5-1)/$H$5</f>
        <v>0</v>
      </c>
      <c r="D5">
        <f>_xlfn.NORM.DIST(B5,$H$6,$H$7,1)</f>
        <v>4.3583187521196977E-2</v>
      </c>
      <c r="E5">
        <f>ABS(C5-D5)</f>
        <v>4.3583187521196977E-2</v>
      </c>
      <c r="G5" s="8" t="s">
        <v>1</v>
      </c>
      <c r="H5" s="9">
        <f>COUNT(B5:B19)</f>
        <v>15</v>
      </c>
    </row>
    <row r="6" spans="1:11">
      <c r="A6">
        <v>2</v>
      </c>
      <c r="B6" s="72">
        <v>1.8888888888888888</v>
      </c>
      <c r="C6">
        <f t="shared" ref="C6:C19" si="0">(A6-1)/$H$5</f>
        <v>6.6666666666666666E-2</v>
      </c>
      <c r="D6">
        <f t="shared" ref="D6:D19" si="1">_xlfn.NORM.DIST(B6,$H$6,$H$7,1)</f>
        <v>0.13618198575318566</v>
      </c>
      <c r="E6">
        <f t="shared" ref="E6:E19" si="2">ABS(C6-D6)</f>
        <v>6.9515319086518992E-2</v>
      </c>
      <c r="G6" s="10" t="s">
        <v>2</v>
      </c>
      <c r="H6" s="22">
        <f>AVERAGE(B5:B19)</f>
        <v>2.3614814814814817</v>
      </c>
    </row>
    <row r="7" spans="1:11">
      <c r="A7">
        <v>3</v>
      </c>
      <c r="B7" s="72">
        <v>2.1</v>
      </c>
      <c r="C7">
        <f t="shared" si="0"/>
        <v>0.13333333333333333</v>
      </c>
      <c r="D7">
        <f t="shared" si="1"/>
        <v>0.27182191528397753</v>
      </c>
      <c r="E7">
        <f t="shared" si="2"/>
        <v>0.1384885819506442</v>
      </c>
      <c r="G7" s="12" t="s">
        <v>3</v>
      </c>
      <c r="H7" s="23">
        <f>_xlfn.STDEV.S(B5:B19)</f>
        <v>0.43055538487793027</v>
      </c>
    </row>
    <row r="8" spans="1:11">
      <c r="A8">
        <v>4</v>
      </c>
      <c r="B8" s="71">
        <v>2.1</v>
      </c>
      <c r="C8">
        <f t="shared" si="0"/>
        <v>0.2</v>
      </c>
      <c r="D8">
        <f t="shared" si="1"/>
        <v>0.27182191528397753</v>
      </c>
      <c r="E8">
        <f t="shared" si="2"/>
        <v>7.1821915283977522E-2</v>
      </c>
    </row>
    <row r="9" spans="1:11">
      <c r="A9">
        <v>5</v>
      </c>
      <c r="B9" s="72">
        <v>2.1111111111111112</v>
      </c>
      <c r="C9">
        <f t="shared" si="0"/>
        <v>0.26666666666666666</v>
      </c>
      <c r="D9">
        <f t="shared" si="1"/>
        <v>0.28044987024692769</v>
      </c>
      <c r="E9">
        <f t="shared" si="2"/>
        <v>1.3783203580261028E-2</v>
      </c>
      <c r="G9" s="110" t="s">
        <v>20</v>
      </c>
      <c r="H9" s="110"/>
      <c r="I9" s="110"/>
      <c r="J9" s="3">
        <f>MAX(E5:E19)</f>
        <v>0.1384885819506442</v>
      </c>
    </row>
    <row r="10" spans="1:11">
      <c r="A10">
        <v>6</v>
      </c>
      <c r="B10" s="72">
        <v>2.2000000000000002</v>
      </c>
      <c r="C10">
        <f t="shared" si="0"/>
        <v>0.33333333333333331</v>
      </c>
      <c r="D10">
        <f t="shared" si="1"/>
        <v>0.35381018603463044</v>
      </c>
      <c r="E10">
        <f t="shared" si="2"/>
        <v>2.0476852701297121E-2</v>
      </c>
      <c r="J10" t="s">
        <v>21</v>
      </c>
    </row>
    <row r="11" spans="1:11">
      <c r="A11">
        <v>7</v>
      </c>
      <c r="B11" s="71">
        <v>2.2222222222222223</v>
      </c>
      <c r="C11">
        <f t="shared" si="0"/>
        <v>0.4</v>
      </c>
      <c r="D11">
        <f t="shared" si="1"/>
        <v>0.37318064598909184</v>
      </c>
      <c r="E11">
        <f t="shared" si="2"/>
        <v>2.6819354010908181E-2</v>
      </c>
      <c r="G11" s="110" t="s">
        <v>22</v>
      </c>
      <c r="H11" s="110"/>
      <c r="I11" s="110"/>
      <c r="J11" s="3">
        <v>0.33760000000000001</v>
      </c>
    </row>
    <row r="12" spans="1:11">
      <c r="A12">
        <v>8</v>
      </c>
      <c r="B12" s="72">
        <v>2.2999999999999998</v>
      </c>
      <c r="C12">
        <f t="shared" si="0"/>
        <v>0.46666666666666667</v>
      </c>
      <c r="D12">
        <f t="shared" si="1"/>
        <v>0.44322574466248993</v>
      </c>
      <c r="E12">
        <f t="shared" si="2"/>
        <v>2.3440922004176745E-2</v>
      </c>
      <c r="G12" t="s">
        <v>23</v>
      </c>
      <c r="J12" t="s">
        <v>24</v>
      </c>
    </row>
    <row r="13" spans="1:11">
      <c r="A13">
        <v>9</v>
      </c>
      <c r="B13" s="71">
        <v>2.2999999999999998</v>
      </c>
      <c r="C13">
        <f t="shared" si="0"/>
        <v>0.53333333333333333</v>
      </c>
      <c r="D13">
        <f t="shared" si="1"/>
        <v>0.44322574466248993</v>
      </c>
      <c r="E13">
        <f t="shared" si="2"/>
        <v>9.0107588670843397E-2</v>
      </c>
      <c r="G13" s="109" t="s">
        <v>25</v>
      </c>
      <c r="H13" s="109"/>
      <c r="I13" s="109"/>
    </row>
    <row r="14" spans="1:11">
      <c r="A14">
        <v>10</v>
      </c>
      <c r="B14" s="72">
        <v>2.375</v>
      </c>
      <c r="C14">
        <f t="shared" si="0"/>
        <v>0.6</v>
      </c>
      <c r="D14">
        <f t="shared" si="1"/>
        <v>0.51252387686917267</v>
      </c>
      <c r="E14">
        <f t="shared" si="2"/>
        <v>8.747612313082731E-2</v>
      </c>
    </row>
    <row r="15" spans="1:11">
      <c r="A15">
        <v>11</v>
      </c>
      <c r="B15" s="71">
        <v>2.6</v>
      </c>
      <c r="C15">
        <f t="shared" si="0"/>
        <v>0.66666666666666663</v>
      </c>
      <c r="D15">
        <f t="shared" si="1"/>
        <v>0.71020329336519838</v>
      </c>
      <c r="E15">
        <f t="shared" si="2"/>
        <v>4.3536626698531755E-2</v>
      </c>
    </row>
    <row r="16" spans="1:11">
      <c r="A16">
        <v>12</v>
      </c>
      <c r="B16" s="71">
        <v>2.6</v>
      </c>
      <c r="C16">
        <f t="shared" si="0"/>
        <v>0.73333333333333328</v>
      </c>
      <c r="D16">
        <f t="shared" si="1"/>
        <v>0.71020329336519838</v>
      </c>
      <c r="E16">
        <f t="shared" si="2"/>
        <v>2.3130039968134897E-2</v>
      </c>
    </row>
    <row r="17" spans="1:11">
      <c r="A17">
        <v>13</v>
      </c>
      <c r="B17" s="71">
        <v>2.8</v>
      </c>
      <c r="C17">
        <f t="shared" si="0"/>
        <v>0.8</v>
      </c>
      <c r="D17">
        <f t="shared" si="1"/>
        <v>0.8457786186155557</v>
      </c>
      <c r="E17">
        <f t="shared" si="2"/>
        <v>4.5778618615555655E-2</v>
      </c>
    </row>
    <row r="18" spans="1:11">
      <c r="A18">
        <v>14</v>
      </c>
      <c r="B18" s="71">
        <v>2.8</v>
      </c>
      <c r="C18">
        <f t="shared" si="0"/>
        <v>0.8666666666666667</v>
      </c>
      <c r="D18">
        <f t="shared" si="1"/>
        <v>0.8457786186155557</v>
      </c>
      <c r="E18">
        <f t="shared" si="2"/>
        <v>2.0888048051110997E-2</v>
      </c>
    </row>
    <row r="19" spans="1:11">
      <c r="A19">
        <v>15</v>
      </c>
      <c r="B19" s="71">
        <v>3.4</v>
      </c>
      <c r="C19">
        <f t="shared" si="0"/>
        <v>0.93333333333333335</v>
      </c>
      <c r="D19">
        <f t="shared" si="1"/>
        <v>0.99206831578252852</v>
      </c>
      <c r="E19">
        <f t="shared" si="2"/>
        <v>5.8734982449195172E-2</v>
      </c>
    </row>
    <row r="22" spans="1:11">
      <c r="A22" s="7" t="s">
        <v>15</v>
      </c>
      <c r="B22" s="7"/>
      <c r="C22" s="7"/>
      <c r="D22" s="7" t="s">
        <v>53</v>
      </c>
      <c r="E22" s="7"/>
      <c r="F22" s="7"/>
      <c r="G22" s="7"/>
      <c r="H22" s="7"/>
      <c r="I22" s="7"/>
      <c r="J22" s="7"/>
      <c r="K22" s="7"/>
    </row>
    <row r="23" spans="1:11">
      <c r="A23" t="s">
        <v>16</v>
      </c>
      <c r="B23" t="s">
        <v>0</v>
      </c>
      <c r="C23" t="s">
        <v>17</v>
      </c>
      <c r="D23" t="s">
        <v>18</v>
      </c>
      <c r="E23" t="s">
        <v>19</v>
      </c>
    </row>
    <row r="24" spans="1:11">
      <c r="A24">
        <v>1</v>
      </c>
      <c r="B24">
        <v>2</v>
      </c>
      <c r="C24">
        <f>(A24-1)/$H$24</f>
        <v>0</v>
      </c>
      <c r="D24">
        <f>_xlfn.NORM.DIST(B24,$H$25,$H$26,1)</f>
        <v>9.4642247845570279E-2</v>
      </c>
      <c r="E24">
        <f>ABS(C24-D24)</f>
        <v>9.4642247845570279E-2</v>
      </c>
      <c r="G24" s="8" t="s">
        <v>1</v>
      </c>
      <c r="H24" s="9">
        <f>COUNT(B24:B38)</f>
        <v>12</v>
      </c>
    </row>
    <row r="25" spans="1:11">
      <c r="A25">
        <v>2</v>
      </c>
      <c r="B25">
        <v>2</v>
      </c>
      <c r="C25">
        <f t="shared" ref="C25:C35" si="3">(A25-1)/$H$24</f>
        <v>8.3333333333333329E-2</v>
      </c>
      <c r="D25">
        <f t="shared" ref="D25:D35" si="4">_xlfn.NORM.DIST(B25,$H$25,$H$26,1)</f>
        <v>9.4642247845570279E-2</v>
      </c>
      <c r="E25">
        <f t="shared" ref="E25:E35" si="5">ABS(C25-D25)</f>
        <v>1.1308914512236951E-2</v>
      </c>
      <c r="G25" s="10" t="s">
        <v>2</v>
      </c>
      <c r="H25" s="22">
        <f>AVERAGE(B24:B38)</f>
        <v>2.3957070707070702</v>
      </c>
    </row>
    <row r="26" spans="1:11">
      <c r="A26">
        <v>3</v>
      </c>
      <c r="B26">
        <v>2.1</v>
      </c>
      <c r="C26">
        <f t="shared" si="3"/>
        <v>0.16666666666666666</v>
      </c>
      <c r="D26">
        <f t="shared" si="4"/>
        <v>0.16330531184352676</v>
      </c>
      <c r="E26">
        <f t="shared" si="5"/>
        <v>3.3613548231399004E-3</v>
      </c>
      <c r="G26" s="12" t="s">
        <v>3</v>
      </c>
      <c r="H26" s="23">
        <f>_xlfn.STDEV.S(B24:B38)</f>
        <v>0.30144546541174988</v>
      </c>
    </row>
    <row r="27" spans="1:11">
      <c r="A27">
        <v>4</v>
      </c>
      <c r="B27">
        <v>2.1</v>
      </c>
      <c r="C27">
        <f t="shared" si="3"/>
        <v>0.25</v>
      </c>
      <c r="D27">
        <f t="shared" si="4"/>
        <v>0.16330531184352676</v>
      </c>
      <c r="E27">
        <f t="shared" si="5"/>
        <v>8.6694688156473243E-2</v>
      </c>
    </row>
    <row r="28" spans="1:11">
      <c r="A28">
        <v>5</v>
      </c>
      <c r="B28">
        <v>2.1818181818181817</v>
      </c>
      <c r="C28">
        <f t="shared" si="3"/>
        <v>0.33333333333333331</v>
      </c>
      <c r="D28">
        <f t="shared" si="4"/>
        <v>0.23899340893268634</v>
      </c>
      <c r="E28">
        <f t="shared" si="5"/>
        <v>9.4339924400646979E-2</v>
      </c>
      <c r="G28" s="110" t="s">
        <v>20</v>
      </c>
      <c r="H28" s="110"/>
      <c r="I28" s="110"/>
      <c r="J28" s="3">
        <f>MAX(E24:E38)</f>
        <v>0.16071024730578914</v>
      </c>
    </row>
    <row r="29" spans="1:11">
      <c r="A29">
        <v>6</v>
      </c>
      <c r="B29">
        <v>2.4545454545454546</v>
      </c>
      <c r="C29">
        <f t="shared" si="3"/>
        <v>0.41666666666666669</v>
      </c>
      <c r="D29">
        <f t="shared" si="4"/>
        <v>0.57737691397245583</v>
      </c>
      <c r="E29">
        <f t="shared" si="5"/>
        <v>0.16071024730578914</v>
      </c>
      <c r="J29" t="s">
        <v>21</v>
      </c>
    </row>
    <row r="30" spans="1:11">
      <c r="A30">
        <v>7</v>
      </c>
      <c r="B30">
        <v>2.5</v>
      </c>
      <c r="C30">
        <f t="shared" si="3"/>
        <v>0.5</v>
      </c>
      <c r="D30">
        <f t="shared" si="4"/>
        <v>0.63531966535651008</v>
      </c>
      <c r="E30">
        <f t="shared" si="5"/>
        <v>0.13531966535651008</v>
      </c>
      <c r="G30" s="110" t="s">
        <v>22</v>
      </c>
      <c r="H30" s="110"/>
      <c r="I30" s="110"/>
      <c r="J30" s="3">
        <v>0.37540000000000001</v>
      </c>
    </row>
    <row r="31" spans="1:11">
      <c r="A31">
        <v>8</v>
      </c>
      <c r="B31">
        <v>2.5833333333333335</v>
      </c>
      <c r="C31">
        <f t="shared" si="3"/>
        <v>0.58333333333333337</v>
      </c>
      <c r="D31">
        <f t="shared" si="4"/>
        <v>0.7331677617159591</v>
      </c>
      <c r="E31">
        <f t="shared" si="5"/>
        <v>0.14983442838262573</v>
      </c>
      <c r="G31" t="s">
        <v>23</v>
      </c>
      <c r="J31" t="s">
        <v>24</v>
      </c>
    </row>
    <row r="32" spans="1:11">
      <c r="A32">
        <v>9</v>
      </c>
      <c r="B32">
        <v>2.5833333333333335</v>
      </c>
      <c r="C32">
        <f t="shared" si="3"/>
        <v>0.66666666666666663</v>
      </c>
      <c r="D32">
        <f t="shared" si="4"/>
        <v>0.7331677617159591</v>
      </c>
      <c r="E32">
        <f t="shared" si="5"/>
        <v>6.6501095049292469E-2</v>
      </c>
      <c r="G32" s="109" t="s">
        <v>25</v>
      </c>
      <c r="H32" s="109"/>
      <c r="I32" s="109"/>
    </row>
    <row r="33" spans="1:11">
      <c r="A33">
        <v>10</v>
      </c>
      <c r="B33">
        <v>2.7</v>
      </c>
      <c r="C33">
        <f t="shared" si="3"/>
        <v>0.75</v>
      </c>
      <c r="D33">
        <f t="shared" si="4"/>
        <v>0.84361961450486844</v>
      </c>
      <c r="E33">
        <f t="shared" si="5"/>
        <v>9.3619614504868442E-2</v>
      </c>
    </row>
    <row r="34" spans="1:11">
      <c r="A34">
        <v>11</v>
      </c>
      <c r="B34">
        <v>2.7272727272727271</v>
      </c>
      <c r="C34">
        <f t="shared" si="3"/>
        <v>0.83333333333333337</v>
      </c>
      <c r="D34">
        <f t="shared" si="4"/>
        <v>0.86431633683189468</v>
      </c>
      <c r="E34">
        <f t="shared" si="5"/>
        <v>3.0983003498561312E-2</v>
      </c>
    </row>
    <row r="35" spans="1:11">
      <c r="A35">
        <v>12</v>
      </c>
      <c r="B35">
        <v>2.8181818181818183</v>
      </c>
      <c r="C35">
        <f t="shared" si="3"/>
        <v>0.91666666666666663</v>
      </c>
      <c r="D35">
        <f t="shared" si="4"/>
        <v>0.91946716473185031</v>
      </c>
      <c r="E35">
        <f t="shared" si="5"/>
        <v>2.8004980651836764E-3</v>
      </c>
    </row>
    <row r="38" spans="1:11">
      <c r="A38" s="7" t="s">
        <v>15</v>
      </c>
      <c r="B38" s="7"/>
      <c r="C38" s="7"/>
      <c r="D38" s="7" t="s">
        <v>72</v>
      </c>
      <c r="E38" s="7"/>
      <c r="F38" s="7"/>
      <c r="G38" s="7"/>
      <c r="H38" s="7"/>
      <c r="I38" s="7"/>
      <c r="J38" s="7"/>
      <c r="K38" s="7"/>
    </row>
    <row r="39" spans="1:11">
      <c r="A39" t="s">
        <v>16</v>
      </c>
      <c r="B39" t="s">
        <v>0</v>
      </c>
      <c r="C39" t="s">
        <v>17</v>
      </c>
      <c r="D39" t="s">
        <v>18</v>
      </c>
      <c r="E39" t="s">
        <v>19</v>
      </c>
    </row>
    <row r="40" spans="1:11">
      <c r="A40">
        <v>1</v>
      </c>
      <c r="B40">
        <v>1.5555555555555556</v>
      </c>
      <c r="C40">
        <f>(A40-1)/$H$40</f>
        <v>0</v>
      </c>
      <c r="D40">
        <f>_xlfn.NORM.DIST(B40,$H$41,$H$42,1)</f>
        <v>6.3569919097033106E-2</v>
      </c>
      <c r="E40">
        <f>ABS(C40-D40)</f>
        <v>6.3569919097033106E-2</v>
      </c>
      <c r="G40" s="8" t="s">
        <v>1</v>
      </c>
      <c r="H40" s="9">
        <f>COUNT(B40:B54)</f>
        <v>15</v>
      </c>
    </row>
    <row r="41" spans="1:11">
      <c r="A41">
        <v>2</v>
      </c>
      <c r="B41">
        <v>1.6666666666666667</v>
      </c>
      <c r="C41">
        <f t="shared" ref="C41:C54" si="6">(A41-1)/$H$40</f>
        <v>6.6666666666666666E-2</v>
      </c>
      <c r="D41">
        <f t="shared" ref="D41:D54" si="7">_xlfn.NORM.DIST(B41,$H$41,$H$42,1)</f>
        <v>9.9309252210667276E-2</v>
      </c>
      <c r="E41">
        <f t="shared" ref="E41:E54" si="8">ABS(C41-D41)</f>
        <v>3.264258554400061E-2</v>
      </c>
      <c r="G41" s="10" t="s">
        <v>2</v>
      </c>
      <c r="H41" s="22">
        <f>AVERAGE(B40:B54)</f>
        <v>2.2618518518518518</v>
      </c>
    </row>
    <row r="42" spans="1:11">
      <c r="A42">
        <v>3</v>
      </c>
      <c r="B42">
        <v>1.75</v>
      </c>
      <c r="C42">
        <f t="shared" si="6"/>
        <v>0.13333333333333333</v>
      </c>
      <c r="D42">
        <f t="shared" si="7"/>
        <v>0.1344689388041698</v>
      </c>
      <c r="E42">
        <f t="shared" si="8"/>
        <v>1.1356054708364649E-3</v>
      </c>
      <c r="G42" s="12" t="s">
        <v>3</v>
      </c>
      <c r="H42" s="23">
        <f>_xlfn.STDEV.S(B40:B54)</f>
        <v>0.46299989270698416</v>
      </c>
    </row>
    <row r="43" spans="1:11">
      <c r="A43">
        <v>4</v>
      </c>
      <c r="B43">
        <v>1.8</v>
      </c>
      <c r="C43">
        <f t="shared" si="6"/>
        <v>0.2</v>
      </c>
      <c r="D43">
        <f t="shared" si="7"/>
        <v>0.15925598124108301</v>
      </c>
      <c r="E43">
        <f t="shared" si="8"/>
        <v>4.0744018758917006E-2</v>
      </c>
    </row>
    <row r="44" spans="1:11">
      <c r="A44">
        <v>5</v>
      </c>
      <c r="B44">
        <v>2</v>
      </c>
      <c r="C44">
        <f t="shared" si="6"/>
        <v>0.26666666666666666</v>
      </c>
      <c r="D44">
        <f t="shared" si="7"/>
        <v>0.28584820140791889</v>
      </c>
      <c r="E44">
        <f t="shared" si="8"/>
        <v>1.9181534741252226E-2</v>
      </c>
      <c r="G44" s="110" t="s">
        <v>20</v>
      </c>
      <c r="H44" s="110"/>
      <c r="I44" s="110"/>
      <c r="J44" s="3">
        <f>MAX(E40:E54)</f>
        <v>0.20374025435031229</v>
      </c>
    </row>
    <row r="45" spans="1:11">
      <c r="A45">
        <v>6</v>
      </c>
      <c r="B45">
        <v>2</v>
      </c>
      <c r="C45">
        <f t="shared" si="6"/>
        <v>0.33333333333333331</v>
      </c>
      <c r="D45">
        <f t="shared" si="7"/>
        <v>0.28584820140791889</v>
      </c>
      <c r="E45">
        <f t="shared" si="8"/>
        <v>4.7485131925414426E-2</v>
      </c>
      <c r="J45" t="s">
        <v>21</v>
      </c>
    </row>
    <row r="46" spans="1:11">
      <c r="A46">
        <v>7</v>
      </c>
      <c r="B46">
        <v>2.1111111111111112</v>
      </c>
      <c r="C46">
        <f t="shared" si="6"/>
        <v>0.4</v>
      </c>
      <c r="D46">
        <f t="shared" si="7"/>
        <v>0.37237333196160294</v>
      </c>
      <c r="E46">
        <f t="shared" si="8"/>
        <v>2.7626668038397084E-2</v>
      </c>
      <c r="G46" s="110" t="s">
        <v>22</v>
      </c>
      <c r="H46" s="110"/>
      <c r="I46" s="110"/>
      <c r="J46" s="3">
        <v>0.33760000000000001</v>
      </c>
    </row>
    <row r="47" spans="1:11">
      <c r="A47">
        <v>8</v>
      </c>
      <c r="B47">
        <v>2.2000000000000002</v>
      </c>
      <c r="C47">
        <f t="shared" si="6"/>
        <v>0.46666666666666667</v>
      </c>
      <c r="D47">
        <f t="shared" si="7"/>
        <v>0.44686365553045387</v>
      </c>
      <c r="E47">
        <f t="shared" si="8"/>
        <v>1.98030111362128E-2</v>
      </c>
      <c r="G47" t="s">
        <v>23</v>
      </c>
      <c r="J47" t="s">
        <v>24</v>
      </c>
    </row>
    <row r="48" spans="1:11">
      <c r="A48">
        <v>9</v>
      </c>
      <c r="B48">
        <v>2.5555555555555554</v>
      </c>
      <c r="C48">
        <f t="shared" si="6"/>
        <v>0.53333333333333333</v>
      </c>
      <c r="D48">
        <f t="shared" si="7"/>
        <v>0.73707358768364561</v>
      </c>
      <c r="E48">
        <f t="shared" si="8"/>
        <v>0.20374025435031229</v>
      </c>
      <c r="G48" s="109" t="s">
        <v>25</v>
      </c>
      <c r="H48" s="109"/>
      <c r="I48" s="109"/>
    </row>
    <row r="49" spans="1:11">
      <c r="A49">
        <v>10</v>
      </c>
      <c r="B49">
        <v>2.5555555555555554</v>
      </c>
      <c r="C49">
        <f t="shared" si="6"/>
        <v>0.6</v>
      </c>
      <c r="D49">
        <f t="shared" si="7"/>
        <v>0.73707358768364561</v>
      </c>
      <c r="E49">
        <f t="shared" si="8"/>
        <v>0.13707358768364564</v>
      </c>
    </row>
    <row r="50" spans="1:11">
      <c r="A50">
        <v>11</v>
      </c>
      <c r="B50">
        <v>2.6</v>
      </c>
      <c r="C50">
        <f t="shared" si="6"/>
        <v>0.66666666666666663</v>
      </c>
      <c r="D50">
        <f t="shared" si="7"/>
        <v>0.76740934036778319</v>
      </c>
      <c r="E50">
        <f t="shared" si="8"/>
        <v>0.10074267370111656</v>
      </c>
    </row>
    <row r="51" spans="1:11">
      <c r="A51">
        <v>12</v>
      </c>
      <c r="B51">
        <v>2.6666666666666665</v>
      </c>
      <c r="C51">
        <f t="shared" si="6"/>
        <v>0.73333333333333328</v>
      </c>
      <c r="D51">
        <f t="shared" si="7"/>
        <v>0.80903078661541783</v>
      </c>
      <c r="E51">
        <f t="shared" si="8"/>
        <v>7.5697453282084548E-2</v>
      </c>
    </row>
    <row r="52" spans="1:11">
      <c r="A52">
        <v>13</v>
      </c>
      <c r="B52">
        <v>2.6666666666666665</v>
      </c>
      <c r="C52">
        <f t="shared" si="6"/>
        <v>0.8</v>
      </c>
      <c r="D52">
        <f t="shared" si="7"/>
        <v>0.80903078661541783</v>
      </c>
      <c r="E52">
        <f t="shared" si="8"/>
        <v>9.0307866154177852E-3</v>
      </c>
    </row>
    <row r="53" spans="1:11">
      <c r="A53">
        <v>14</v>
      </c>
      <c r="B53">
        <v>2.7</v>
      </c>
      <c r="C53">
        <f t="shared" si="6"/>
        <v>0.8666666666666667</v>
      </c>
      <c r="D53">
        <f t="shared" si="7"/>
        <v>0.8280084529664139</v>
      </c>
      <c r="E53">
        <f t="shared" si="8"/>
        <v>3.8658213700252797E-2</v>
      </c>
    </row>
    <row r="54" spans="1:11">
      <c r="A54">
        <v>15</v>
      </c>
      <c r="B54">
        <v>3.1</v>
      </c>
      <c r="C54">
        <f t="shared" si="6"/>
        <v>0.93333333333333335</v>
      </c>
      <c r="D54">
        <f t="shared" si="7"/>
        <v>0.96487192044624104</v>
      </c>
      <c r="E54">
        <f t="shared" si="8"/>
        <v>3.153858711290769E-2</v>
      </c>
    </row>
    <row r="57" spans="1:11">
      <c r="A57" s="7" t="s">
        <v>15</v>
      </c>
      <c r="B57" s="7"/>
      <c r="C57" s="7"/>
      <c r="D57" s="7" t="s">
        <v>73</v>
      </c>
      <c r="E57" s="7"/>
      <c r="F57" s="7"/>
      <c r="G57" s="7"/>
      <c r="H57" s="7"/>
      <c r="I57" s="7"/>
      <c r="J57" s="7"/>
      <c r="K57" s="7"/>
    </row>
    <row r="58" spans="1:11">
      <c r="A58" t="s">
        <v>16</v>
      </c>
      <c r="B58" t="s">
        <v>0</v>
      </c>
      <c r="C58" t="s">
        <v>17</v>
      </c>
      <c r="D58" t="s">
        <v>18</v>
      </c>
      <c r="E58" t="s">
        <v>19</v>
      </c>
    </row>
    <row r="59" spans="1:11">
      <c r="A59">
        <v>1</v>
      </c>
      <c r="B59">
        <v>2.4166666666666665</v>
      </c>
      <c r="C59">
        <f>(A59-1)/$H$59</f>
        <v>0</v>
      </c>
      <c r="D59">
        <f>_xlfn.NORM.DIST(B59,$H$60,$H$61,1)</f>
        <v>0.12053851425450393</v>
      </c>
      <c r="E59">
        <f>ABS(C59-D59)</f>
        <v>0.12053851425450393</v>
      </c>
      <c r="G59" s="8" t="s">
        <v>1</v>
      </c>
      <c r="H59" s="9">
        <f>COUNT(B59:B73)</f>
        <v>12</v>
      </c>
    </row>
    <row r="60" spans="1:11">
      <c r="A60">
        <v>2</v>
      </c>
      <c r="B60">
        <v>2.4166666666666665</v>
      </c>
      <c r="C60">
        <f t="shared" ref="C60:C70" si="9">(A60-1)/$H$59</f>
        <v>8.3333333333333329E-2</v>
      </c>
      <c r="D60">
        <f t="shared" ref="D60:D70" si="10">_xlfn.NORM.DIST(B60,$H$60,$H$61,1)</f>
        <v>0.12053851425450393</v>
      </c>
      <c r="E60">
        <f t="shared" ref="E60:E70" si="11">ABS(C60-D60)</f>
        <v>3.7205180921170602E-2</v>
      </c>
      <c r="G60" s="10" t="s">
        <v>2</v>
      </c>
      <c r="H60" s="22">
        <f>AVERAGE(B59:B73)</f>
        <v>2.8472222222222219</v>
      </c>
    </row>
    <row r="61" spans="1:11">
      <c r="A61">
        <v>3</v>
      </c>
      <c r="B61">
        <v>2.4166666666666665</v>
      </c>
      <c r="C61">
        <f t="shared" si="9"/>
        <v>0.16666666666666666</v>
      </c>
      <c r="D61">
        <f t="shared" si="10"/>
        <v>0.12053851425450393</v>
      </c>
      <c r="E61">
        <f t="shared" si="11"/>
        <v>4.6128152412162726E-2</v>
      </c>
      <c r="G61" s="12" t="s">
        <v>3</v>
      </c>
      <c r="H61" s="23">
        <f>_xlfn.STDEV.S(B59:B73)</f>
        <v>0.36727451911421033</v>
      </c>
    </row>
    <row r="62" spans="1:11">
      <c r="A62">
        <v>4</v>
      </c>
      <c r="B62">
        <v>2.6666666666666665</v>
      </c>
      <c r="C62">
        <f t="shared" si="9"/>
        <v>0.25</v>
      </c>
      <c r="D62">
        <f t="shared" si="10"/>
        <v>0.31149779703616937</v>
      </c>
      <c r="E62">
        <f t="shared" si="11"/>
        <v>6.1497797036169366E-2</v>
      </c>
    </row>
    <row r="63" spans="1:11">
      <c r="A63">
        <v>5</v>
      </c>
      <c r="B63">
        <v>2.75</v>
      </c>
      <c r="C63">
        <f t="shared" si="9"/>
        <v>0.33333333333333331</v>
      </c>
      <c r="D63">
        <f t="shared" si="10"/>
        <v>0.39561540434573583</v>
      </c>
      <c r="E63">
        <f t="shared" si="11"/>
        <v>6.2282071012402518E-2</v>
      </c>
      <c r="G63" s="110" t="s">
        <v>20</v>
      </c>
      <c r="H63" s="110"/>
      <c r="I63" s="110"/>
      <c r="J63" s="3">
        <f>MAX(E59:E73)</f>
        <v>0.14112034268399964</v>
      </c>
    </row>
    <row r="64" spans="1:11">
      <c r="A64">
        <v>6</v>
      </c>
      <c r="B64">
        <v>2.75</v>
      </c>
      <c r="C64">
        <f t="shared" si="9"/>
        <v>0.41666666666666669</v>
      </c>
      <c r="D64">
        <f t="shared" si="10"/>
        <v>0.39561540434573583</v>
      </c>
      <c r="E64">
        <f t="shared" si="11"/>
        <v>2.1051262320930852E-2</v>
      </c>
      <c r="J64" t="s">
        <v>21</v>
      </c>
    </row>
    <row r="65" spans="1:11">
      <c r="A65">
        <v>7</v>
      </c>
      <c r="B65">
        <v>2.75</v>
      </c>
      <c r="C65">
        <f t="shared" si="9"/>
        <v>0.5</v>
      </c>
      <c r="D65">
        <f t="shared" si="10"/>
        <v>0.39561540434573583</v>
      </c>
      <c r="E65">
        <f t="shared" si="11"/>
        <v>0.10438459565426417</v>
      </c>
      <c r="G65" s="110" t="s">
        <v>22</v>
      </c>
      <c r="H65" s="110"/>
      <c r="I65" s="110"/>
      <c r="J65" s="3">
        <v>0.37540000000000001</v>
      </c>
    </row>
    <row r="66" spans="1:11">
      <c r="A66">
        <v>8</v>
      </c>
      <c r="B66">
        <v>2.8333333333333335</v>
      </c>
      <c r="C66">
        <f t="shared" si="9"/>
        <v>0.58333333333333337</v>
      </c>
      <c r="D66">
        <f t="shared" si="10"/>
        <v>0.48491715494850707</v>
      </c>
      <c r="E66">
        <f t="shared" si="11"/>
        <v>9.8416178384826303E-2</v>
      </c>
      <c r="G66" t="s">
        <v>23</v>
      </c>
      <c r="J66" t="s">
        <v>24</v>
      </c>
    </row>
    <row r="67" spans="1:11">
      <c r="A67">
        <v>9</v>
      </c>
      <c r="B67">
        <v>3.1666666666666665</v>
      </c>
      <c r="C67">
        <f t="shared" si="9"/>
        <v>0.66666666666666663</v>
      </c>
      <c r="D67">
        <f t="shared" si="10"/>
        <v>0.80778700935066627</v>
      </c>
      <c r="E67">
        <f t="shared" si="11"/>
        <v>0.14112034268399964</v>
      </c>
      <c r="G67" s="109" t="s">
        <v>25</v>
      </c>
      <c r="H67" s="109"/>
      <c r="I67" s="109"/>
    </row>
    <row r="68" spans="1:11">
      <c r="A68">
        <v>10</v>
      </c>
      <c r="B68">
        <v>3.1666666666666665</v>
      </c>
      <c r="C68">
        <f t="shared" si="9"/>
        <v>0.75</v>
      </c>
      <c r="D68">
        <f t="shared" si="10"/>
        <v>0.80778700935066627</v>
      </c>
      <c r="E68">
        <f t="shared" si="11"/>
        <v>5.7787009350666274E-2</v>
      </c>
    </row>
    <row r="69" spans="1:11">
      <c r="A69">
        <v>11</v>
      </c>
      <c r="B69">
        <v>3.3333333333333335</v>
      </c>
      <c r="C69">
        <f t="shared" si="9"/>
        <v>0.83333333333333337</v>
      </c>
      <c r="D69">
        <f t="shared" si="10"/>
        <v>0.90717595630768477</v>
      </c>
      <c r="E69">
        <f t="shared" si="11"/>
        <v>7.3842622974351402E-2</v>
      </c>
    </row>
    <row r="70" spans="1:11">
      <c r="A70">
        <v>12</v>
      </c>
      <c r="B70">
        <v>3.5</v>
      </c>
      <c r="C70">
        <f t="shared" si="9"/>
        <v>0.91666666666666663</v>
      </c>
      <c r="D70">
        <f t="shared" si="10"/>
        <v>0.96224520381965728</v>
      </c>
      <c r="E70">
        <f t="shared" si="11"/>
        <v>4.557853715299065E-2</v>
      </c>
    </row>
    <row r="73" spans="1:11">
      <c r="A73" s="7" t="s">
        <v>15</v>
      </c>
      <c r="B73" s="7"/>
      <c r="C73" s="7"/>
      <c r="D73" s="7" t="s">
        <v>76</v>
      </c>
      <c r="E73" s="7"/>
      <c r="F73" s="7"/>
      <c r="G73" s="7"/>
      <c r="H73" s="7"/>
      <c r="I73" s="7"/>
      <c r="J73" s="7"/>
      <c r="K73" s="7"/>
    </row>
    <row r="74" spans="1:11">
      <c r="A74" t="s">
        <v>16</v>
      </c>
      <c r="B74" t="s">
        <v>0</v>
      </c>
      <c r="C74" t="s">
        <v>17</v>
      </c>
      <c r="D74" t="s">
        <v>18</v>
      </c>
      <c r="E74" t="s">
        <v>19</v>
      </c>
    </row>
    <row r="75" spans="1:11">
      <c r="A75">
        <v>1</v>
      </c>
      <c r="B75">
        <v>1.4545454545454546</v>
      </c>
      <c r="C75">
        <f>(A75-1)/$H$75</f>
        <v>0</v>
      </c>
      <c r="D75">
        <f>_xlfn.NORM.DIST(B75,$H$76,$H$77,1)</f>
        <v>2.135495736315482E-2</v>
      </c>
      <c r="E75">
        <f>ABS(C75-D75)</f>
        <v>2.135495736315482E-2</v>
      </c>
      <c r="G75" s="8" t="s">
        <v>1</v>
      </c>
      <c r="H75" s="9">
        <f>COUNT(B75:B89)</f>
        <v>15</v>
      </c>
    </row>
    <row r="76" spans="1:11">
      <c r="A76">
        <v>2</v>
      </c>
      <c r="B76">
        <v>1.7272727272727273</v>
      </c>
      <c r="C76">
        <f t="shared" ref="C76:C89" si="12">(A76-1)/$H$75</f>
        <v>6.6666666666666666E-2</v>
      </c>
      <c r="D76">
        <f t="shared" ref="D76:D89" si="13">_xlfn.NORM.DIST(B76,$H$76,$H$77,1)</f>
        <v>9.7810543731580782E-2</v>
      </c>
      <c r="E76">
        <f t="shared" ref="E76:E89" si="14">ABS(C76-D76)</f>
        <v>3.1143877064914116E-2</v>
      </c>
      <c r="G76" s="10" t="s">
        <v>2</v>
      </c>
      <c r="H76" s="22">
        <f>AVERAGE(B75:B89)</f>
        <v>2.2091686091686094</v>
      </c>
    </row>
    <row r="77" spans="1:11">
      <c r="A77">
        <v>3</v>
      </c>
      <c r="B77">
        <v>1.75</v>
      </c>
      <c r="C77">
        <f t="shared" si="12"/>
        <v>0.13333333333333333</v>
      </c>
      <c r="D77">
        <f t="shared" si="13"/>
        <v>0.10877027123555956</v>
      </c>
      <c r="E77">
        <f t="shared" si="14"/>
        <v>2.4563062097773772E-2</v>
      </c>
      <c r="G77" s="12" t="s">
        <v>3</v>
      </c>
      <c r="H77" s="23">
        <f>_xlfn.STDEV.S(B75:B89)</f>
        <v>0.37237100834513309</v>
      </c>
    </row>
    <row r="78" spans="1:11">
      <c r="A78">
        <v>4</v>
      </c>
      <c r="B78">
        <v>2</v>
      </c>
      <c r="C78">
        <f t="shared" si="12"/>
        <v>0.2</v>
      </c>
      <c r="D78">
        <f t="shared" si="13"/>
        <v>0.28715306757916498</v>
      </c>
      <c r="E78">
        <f t="shared" si="14"/>
        <v>8.7153067579164967E-2</v>
      </c>
    </row>
    <row r="79" spans="1:11">
      <c r="A79">
        <v>5</v>
      </c>
      <c r="B79">
        <v>2</v>
      </c>
      <c r="C79">
        <f t="shared" si="12"/>
        <v>0.26666666666666666</v>
      </c>
      <c r="D79">
        <f t="shared" si="13"/>
        <v>0.28715306757916498</v>
      </c>
      <c r="E79">
        <f t="shared" si="14"/>
        <v>2.0486400912498315E-2</v>
      </c>
      <c r="G79" s="110" t="s">
        <v>20</v>
      </c>
      <c r="H79" s="110"/>
      <c r="I79" s="110"/>
      <c r="J79" s="3">
        <f>MAX(E75:E89)</f>
        <v>0.14365749112793968</v>
      </c>
    </row>
    <row r="80" spans="1:11">
      <c r="A80">
        <v>6</v>
      </c>
      <c r="B80">
        <v>2.0769230769230771</v>
      </c>
      <c r="C80">
        <f t="shared" si="12"/>
        <v>0.33333333333333331</v>
      </c>
      <c r="D80">
        <f t="shared" si="13"/>
        <v>0.36124065348681506</v>
      </c>
      <c r="E80">
        <f t="shared" si="14"/>
        <v>2.7907320153481741E-2</v>
      </c>
      <c r="J80" t="s">
        <v>21</v>
      </c>
    </row>
    <row r="81" spans="1:11">
      <c r="A81">
        <v>7</v>
      </c>
      <c r="B81">
        <v>2.25</v>
      </c>
      <c r="C81">
        <f t="shared" si="12"/>
        <v>0.4</v>
      </c>
      <c r="D81">
        <f t="shared" si="13"/>
        <v>0.54365749112793971</v>
      </c>
      <c r="E81">
        <f t="shared" si="14"/>
        <v>0.14365749112793968</v>
      </c>
      <c r="G81" s="110" t="s">
        <v>22</v>
      </c>
      <c r="H81" s="110"/>
      <c r="I81" s="110"/>
      <c r="J81" s="3">
        <v>0.33760000000000001</v>
      </c>
    </row>
    <row r="82" spans="1:11">
      <c r="A82">
        <v>8</v>
      </c>
      <c r="B82">
        <v>2.2727272727272729</v>
      </c>
      <c r="C82">
        <f t="shared" si="12"/>
        <v>0.46666666666666667</v>
      </c>
      <c r="D82">
        <f t="shared" si="13"/>
        <v>0.56776481793312028</v>
      </c>
      <c r="E82">
        <f t="shared" si="14"/>
        <v>0.10109815126645361</v>
      </c>
      <c r="G82" t="s">
        <v>23</v>
      </c>
      <c r="J82" t="s">
        <v>24</v>
      </c>
    </row>
    <row r="83" spans="1:11">
      <c r="A83">
        <v>9</v>
      </c>
      <c r="B83">
        <v>2.3636363636363638</v>
      </c>
      <c r="C83">
        <f t="shared" si="12"/>
        <v>0.53333333333333333</v>
      </c>
      <c r="D83">
        <f t="shared" si="13"/>
        <v>0.66086396030158256</v>
      </c>
      <c r="E83">
        <f t="shared" si="14"/>
        <v>0.12753062696824924</v>
      </c>
      <c r="G83" s="109" t="s">
        <v>25</v>
      </c>
      <c r="H83" s="109"/>
      <c r="I83" s="109"/>
    </row>
    <row r="84" spans="1:11">
      <c r="A84">
        <v>10</v>
      </c>
      <c r="B84">
        <v>2.3636363636363638</v>
      </c>
      <c r="C84">
        <f t="shared" si="12"/>
        <v>0.6</v>
      </c>
      <c r="D84">
        <f t="shared" si="13"/>
        <v>0.66086396030158256</v>
      </c>
      <c r="E84">
        <f t="shared" si="14"/>
        <v>6.0863960301582587E-2</v>
      </c>
    </row>
    <row r="85" spans="1:11">
      <c r="A85">
        <v>11</v>
      </c>
      <c r="B85">
        <v>2.4166666666666665</v>
      </c>
      <c r="C85">
        <f t="shared" si="12"/>
        <v>0.66666666666666663</v>
      </c>
      <c r="D85">
        <f t="shared" si="13"/>
        <v>0.71131646735154819</v>
      </c>
      <c r="E85">
        <f t="shared" si="14"/>
        <v>4.4649800684881558E-2</v>
      </c>
    </row>
    <row r="86" spans="1:11">
      <c r="A86">
        <v>12</v>
      </c>
      <c r="B86">
        <v>2.5</v>
      </c>
      <c r="C86">
        <f t="shared" si="12"/>
        <v>0.73333333333333328</v>
      </c>
      <c r="D86">
        <f t="shared" si="13"/>
        <v>0.78260636035992648</v>
      </c>
      <c r="E86">
        <f t="shared" si="14"/>
        <v>4.9273027026593197E-2</v>
      </c>
    </row>
    <row r="87" spans="1:11">
      <c r="A87">
        <v>13</v>
      </c>
      <c r="B87">
        <v>2.5454545454545454</v>
      </c>
      <c r="C87">
        <f t="shared" si="12"/>
        <v>0.8</v>
      </c>
      <c r="D87">
        <f t="shared" si="13"/>
        <v>0.81676193384998663</v>
      </c>
      <c r="E87">
        <f t="shared" si="14"/>
        <v>1.6761933849986588E-2</v>
      </c>
    </row>
    <row r="88" spans="1:11">
      <c r="A88">
        <v>14</v>
      </c>
      <c r="B88">
        <v>2.5833333333333335</v>
      </c>
      <c r="C88">
        <f t="shared" si="12"/>
        <v>0.8666666666666667</v>
      </c>
      <c r="D88">
        <f t="shared" si="13"/>
        <v>0.84250751479842156</v>
      </c>
      <c r="E88">
        <f t="shared" si="14"/>
        <v>2.4159151868245132E-2</v>
      </c>
    </row>
    <row r="89" spans="1:11">
      <c r="A89">
        <v>15</v>
      </c>
      <c r="B89">
        <v>2.8333333333333335</v>
      </c>
      <c r="C89">
        <f t="shared" si="12"/>
        <v>0.93333333333333335</v>
      </c>
      <c r="D89">
        <f t="shared" si="13"/>
        <v>0.95314955188008466</v>
      </c>
      <c r="E89">
        <f t="shared" si="14"/>
        <v>1.9816218546751307E-2</v>
      </c>
    </row>
    <row r="92" spans="1:11">
      <c r="A92" s="7" t="s">
        <v>15</v>
      </c>
      <c r="B92" s="7"/>
      <c r="C92" s="7"/>
      <c r="D92" s="7" t="s">
        <v>77</v>
      </c>
      <c r="E92" s="7"/>
      <c r="F92" s="7"/>
      <c r="G92" s="7"/>
      <c r="H92" s="7"/>
      <c r="I92" s="7"/>
      <c r="J92" s="7"/>
      <c r="K92" s="7"/>
    </row>
    <row r="93" spans="1:11">
      <c r="A93" t="s">
        <v>16</v>
      </c>
      <c r="B93" t="s">
        <v>0</v>
      </c>
      <c r="C93" t="s">
        <v>17</v>
      </c>
      <c r="D93" t="s">
        <v>18</v>
      </c>
      <c r="E93" t="s">
        <v>19</v>
      </c>
    </row>
    <row r="94" spans="1:11">
      <c r="A94">
        <v>1</v>
      </c>
      <c r="B94" s="20">
        <v>2</v>
      </c>
      <c r="C94">
        <f>(A94-1)/$H$94</f>
        <v>0</v>
      </c>
      <c r="D94">
        <f>_xlfn.NORM.DIST(B94,$H$95,$H$96,1)</f>
        <v>4.3251360757602136E-2</v>
      </c>
      <c r="E94">
        <f>ABS(C94-D94)</f>
        <v>4.3251360757602136E-2</v>
      </c>
      <c r="G94" s="8" t="s">
        <v>1</v>
      </c>
      <c r="H94" s="9">
        <f>COUNT(B94:B108)</f>
        <v>12</v>
      </c>
    </row>
    <row r="95" spans="1:11">
      <c r="A95">
        <v>2</v>
      </c>
      <c r="B95" s="20">
        <v>2.1111111111111112</v>
      </c>
      <c r="C95">
        <f t="shared" ref="C95:C105" si="15">(A95-1)/$H$94</f>
        <v>8.3333333333333329E-2</v>
      </c>
      <c r="D95">
        <f t="shared" ref="D95:D105" si="16">_xlfn.NORM.DIST(B95,$H$95,$H$96,1)</f>
        <v>0.11380060365441819</v>
      </c>
      <c r="E95">
        <f t="shared" ref="E95:E105" si="17">ABS(C95-D95)</f>
        <v>3.0467270321084858E-2</v>
      </c>
      <c r="G95" s="10" t="s">
        <v>2</v>
      </c>
      <c r="H95" s="22">
        <f>AVERAGE(B94:B108)</f>
        <v>2.3752314814814817</v>
      </c>
    </row>
    <row r="96" spans="1:11">
      <c r="A96">
        <v>3</v>
      </c>
      <c r="B96" s="20">
        <v>2.2222222222222223</v>
      </c>
      <c r="C96">
        <f t="shared" si="15"/>
        <v>0.16666666666666666</v>
      </c>
      <c r="D96">
        <f t="shared" si="16"/>
        <v>0.24228206751550352</v>
      </c>
      <c r="E96">
        <f t="shared" si="17"/>
        <v>7.5615400848836861E-2</v>
      </c>
      <c r="G96" s="12" t="s">
        <v>3</v>
      </c>
      <c r="H96" s="23">
        <f>_xlfn.STDEV.S(B94:B108)</f>
        <v>0.21890343210843327</v>
      </c>
    </row>
    <row r="97" spans="1:11">
      <c r="A97">
        <v>4</v>
      </c>
      <c r="B97" s="20">
        <v>2.2999999999999998</v>
      </c>
      <c r="C97">
        <f t="shared" si="15"/>
        <v>0.25</v>
      </c>
      <c r="D97">
        <f t="shared" si="16"/>
        <v>0.36554562438286131</v>
      </c>
      <c r="E97">
        <f t="shared" si="17"/>
        <v>0.11554562438286131</v>
      </c>
    </row>
    <row r="98" spans="1:11">
      <c r="A98">
        <v>5</v>
      </c>
      <c r="B98" s="20">
        <v>2.3333333333333335</v>
      </c>
      <c r="C98">
        <f t="shared" si="15"/>
        <v>0.33333333333333331</v>
      </c>
      <c r="D98">
        <f t="shared" si="16"/>
        <v>0.42410605412763724</v>
      </c>
      <c r="E98">
        <f t="shared" si="17"/>
        <v>9.0772720794303929E-2</v>
      </c>
      <c r="G98" s="110" t="s">
        <v>20</v>
      </c>
      <c r="H98" s="110"/>
      <c r="I98" s="110"/>
      <c r="J98" s="3">
        <f>MAX(E94:E108)</f>
        <v>0.11554562438286131</v>
      </c>
    </row>
    <row r="99" spans="1:11">
      <c r="A99">
        <v>6</v>
      </c>
      <c r="B99" s="20">
        <v>2.375</v>
      </c>
      <c r="C99">
        <f t="shared" si="15"/>
        <v>0.41666666666666669</v>
      </c>
      <c r="D99">
        <f t="shared" si="16"/>
        <v>0.49957813483327934</v>
      </c>
      <c r="E99">
        <f t="shared" si="17"/>
        <v>8.2911468166612656E-2</v>
      </c>
      <c r="J99" t="s">
        <v>21</v>
      </c>
    </row>
    <row r="100" spans="1:11">
      <c r="A100">
        <v>7</v>
      </c>
      <c r="B100" s="20">
        <v>2.375</v>
      </c>
      <c r="C100">
        <f t="shared" si="15"/>
        <v>0.5</v>
      </c>
      <c r="D100">
        <f t="shared" si="16"/>
        <v>0.49957813483327934</v>
      </c>
      <c r="E100">
        <f t="shared" si="17"/>
        <v>4.2186516672065855E-4</v>
      </c>
      <c r="G100" s="110" t="s">
        <v>22</v>
      </c>
      <c r="H100" s="110"/>
      <c r="I100" s="110"/>
      <c r="J100" s="3">
        <v>0.37540000000000001</v>
      </c>
    </row>
    <row r="101" spans="1:11">
      <c r="A101">
        <v>8</v>
      </c>
      <c r="B101" s="20">
        <v>2.375</v>
      </c>
      <c r="C101">
        <f t="shared" si="15"/>
        <v>0.58333333333333337</v>
      </c>
      <c r="D101">
        <f t="shared" si="16"/>
        <v>0.49957813483327934</v>
      </c>
      <c r="E101">
        <f t="shared" si="17"/>
        <v>8.3755198500054029E-2</v>
      </c>
      <c r="G101" t="s">
        <v>23</v>
      </c>
      <c r="J101" t="s">
        <v>24</v>
      </c>
    </row>
    <row r="102" spans="1:11">
      <c r="A102">
        <v>9</v>
      </c>
      <c r="B102" s="20">
        <v>2.4444444444444446</v>
      </c>
      <c r="C102">
        <f t="shared" si="15"/>
        <v>0.66666666666666663</v>
      </c>
      <c r="D102">
        <f t="shared" si="16"/>
        <v>0.62406718772804126</v>
      </c>
      <c r="E102">
        <f t="shared" si="17"/>
        <v>4.2599478938625368E-2</v>
      </c>
      <c r="G102" s="109" t="s">
        <v>25</v>
      </c>
      <c r="H102" s="109"/>
      <c r="I102" s="109"/>
    </row>
    <row r="103" spans="1:11">
      <c r="A103">
        <v>10</v>
      </c>
      <c r="B103" s="20">
        <v>2.5</v>
      </c>
      <c r="C103">
        <f t="shared" si="15"/>
        <v>0.75</v>
      </c>
      <c r="D103">
        <f t="shared" si="16"/>
        <v>0.71565117748220519</v>
      </c>
      <c r="E103">
        <f t="shared" si="17"/>
        <v>3.4348822517794808E-2</v>
      </c>
    </row>
    <row r="104" spans="1:11">
      <c r="A104">
        <v>11</v>
      </c>
      <c r="B104" s="20">
        <v>2.6666666666666665</v>
      </c>
      <c r="C104">
        <f t="shared" si="15"/>
        <v>0.83333333333333337</v>
      </c>
      <c r="D104">
        <f t="shared" si="16"/>
        <v>0.90846163667477275</v>
      </c>
      <c r="E104">
        <f t="shared" si="17"/>
        <v>7.5128303341439384E-2</v>
      </c>
    </row>
    <row r="105" spans="1:11">
      <c r="A105">
        <v>12</v>
      </c>
      <c r="B105" s="20">
        <v>2.8</v>
      </c>
      <c r="C105">
        <f t="shared" si="15"/>
        <v>0.91666666666666663</v>
      </c>
      <c r="D105">
        <f t="shared" si="16"/>
        <v>0.97383675349670895</v>
      </c>
      <c r="E105">
        <f t="shared" si="17"/>
        <v>5.7170086830042322E-2</v>
      </c>
    </row>
    <row r="108" spans="1:11">
      <c r="A108" s="7" t="s">
        <v>15</v>
      </c>
      <c r="B108" s="7"/>
      <c r="C108" s="7"/>
      <c r="D108" s="7" t="s">
        <v>74</v>
      </c>
      <c r="E108" s="7"/>
      <c r="F108" s="7"/>
      <c r="G108" s="7"/>
      <c r="H108" s="7"/>
      <c r="I108" s="7"/>
      <c r="J108" s="7"/>
      <c r="K108" s="7"/>
    </row>
    <row r="109" spans="1:11">
      <c r="A109" t="s">
        <v>16</v>
      </c>
      <c r="B109" t="s">
        <v>0</v>
      </c>
      <c r="C109" t="s">
        <v>17</v>
      </c>
      <c r="D109" t="s">
        <v>18</v>
      </c>
      <c r="E109" t="s">
        <v>19</v>
      </c>
    </row>
    <row r="110" spans="1:11">
      <c r="A110">
        <v>1</v>
      </c>
      <c r="B110">
        <v>1.5</v>
      </c>
      <c r="C110">
        <f>(A110-1)/$H$110</f>
        <v>0</v>
      </c>
      <c r="D110">
        <f>_xlfn.NORM.DIST(B110,$H$111,$H$112,1)</f>
        <v>4.7313639901582258E-2</v>
      </c>
      <c r="E110">
        <f>ABS(C110-D110)</f>
        <v>4.7313639901582258E-2</v>
      </c>
      <c r="G110" s="8" t="s">
        <v>1</v>
      </c>
      <c r="H110" s="9">
        <f>COUNT(B110:B124)</f>
        <v>15</v>
      </c>
    </row>
    <row r="111" spans="1:11">
      <c r="A111">
        <v>2</v>
      </c>
      <c r="B111">
        <v>1.5454545454545454</v>
      </c>
      <c r="C111">
        <f t="shared" ref="C111:C124" si="18">(A111-1)/$H$110</f>
        <v>6.6666666666666666E-2</v>
      </c>
      <c r="D111">
        <f t="shared" ref="D111:D124" si="19">_xlfn.NORM.DIST(B111,$H$111,$H$112,1)</f>
        <v>5.7965032126867773E-2</v>
      </c>
      <c r="E111">
        <f t="shared" ref="E111:E124" si="20">ABS(C111-D111)</f>
        <v>8.7016345397988928E-3</v>
      </c>
      <c r="G111" s="10" t="s">
        <v>2</v>
      </c>
      <c r="H111" s="22">
        <f>AVERAGE(B110:B124)</f>
        <v>2.2644276094276092</v>
      </c>
    </row>
    <row r="112" spans="1:11">
      <c r="A112">
        <v>3</v>
      </c>
      <c r="B112">
        <v>1.7</v>
      </c>
      <c r="C112">
        <f t="shared" si="18"/>
        <v>0.13333333333333333</v>
      </c>
      <c r="D112">
        <f t="shared" si="19"/>
        <v>0.10857105670492846</v>
      </c>
      <c r="E112">
        <f t="shared" si="20"/>
        <v>2.476227662840487E-2</v>
      </c>
      <c r="G112" s="12" t="s">
        <v>3</v>
      </c>
      <c r="H112" s="23">
        <f>_xlfn.STDEV.S(B110:B124)</f>
        <v>0.45733629829818384</v>
      </c>
    </row>
    <row r="113" spans="1:11">
      <c r="A113">
        <v>4</v>
      </c>
      <c r="B113">
        <v>2.0833333333333335</v>
      </c>
      <c r="C113">
        <f t="shared" si="18"/>
        <v>0.2</v>
      </c>
      <c r="D113">
        <f t="shared" si="19"/>
        <v>0.34606130377676397</v>
      </c>
      <c r="E113">
        <f t="shared" si="20"/>
        <v>0.14606130377676396</v>
      </c>
    </row>
    <row r="114" spans="1:11">
      <c r="A114">
        <v>5</v>
      </c>
      <c r="B114">
        <v>2.1</v>
      </c>
      <c r="C114">
        <f t="shared" si="18"/>
        <v>0.26666666666666666</v>
      </c>
      <c r="D114">
        <f t="shared" si="19"/>
        <v>0.35959810114150065</v>
      </c>
      <c r="E114">
        <f t="shared" si="20"/>
        <v>9.2931434474833985E-2</v>
      </c>
      <c r="G114" s="110" t="s">
        <v>20</v>
      </c>
      <c r="H114" s="110"/>
      <c r="I114" s="110"/>
      <c r="J114" s="3">
        <f>MAX(E110:E124)</f>
        <v>0.14606130377676396</v>
      </c>
    </row>
    <row r="115" spans="1:11">
      <c r="A115">
        <v>6</v>
      </c>
      <c r="B115">
        <v>2.125</v>
      </c>
      <c r="C115">
        <f t="shared" si="18"/>
        <v>0.33333333333333331</v>
      </c>
      <c r="D115">
        <f t="shared" si="19"/>
        <v>0.38023300550022238</v>
      </c>
      <c r="E115">
        <f t="shared" si="20"/>
        <v>4.6899672166889061E-2</v>
      </c>
      <c r="J115" t="s">
        <v>21</v>
      </c>
    </row>
    <row r="116" spans="1:11">
      <c r="A116">
        <v>7</v>
      </c>
      <c r="B116">
        <v>2.1666666666666665</v>
      </c>
      <c r="C116">
        <f t="shared" si="18"/>
        <v>0.4</v>
      </c>
      <c r="D116">
        <f t="shared" si="19"/>
        <v>0.4153664824408444</v>
      </c>
      <c r="E116">
        <f t="shared" si="20"/>
        <v>1.5366482440844376E-2</v>
      </c>
      <c r="G116" s="110" t="s">
        <v>22</v>
      </c>
      <c r="H116" s="110"/>
      <c r="I116" s="110"/>
      <c r="J116" s="3">
        <v>0.33760000000000001</v>
      </c>
    </row>
    <row r="117" spans="1:11">
      <c r="A117">
        <v>8</v>
      </c>
      <c r="B117">
        <v>2.25</v>
      </c>
      <c r="C117">
        <f t="shared" si="18"/>
        <v>0.46666666666666667</v>
      </c>
      <c r="D117">
        <f t="shared" si="19"/>
        <v>0.48741663659407203</v>
      </c>
      <c r="E117">
        <f t="shared" si="20"/>
        <v>2.0749969927405354E-2</v>
      </c>
      <c r="G117" t="s">
        <v>23</v>
      </c>
      <c r="J117" t="s">
        <v>24</v>
      </c>
    </row>
    <row r="118" spans="1:11">
      <c r="A118">
        <v>9</v>
      </c>
      <c r="B118">
        <v>2.3333333333333335</v>
      </c>
      <c r="C118">
        <f t="shared" si="18"/>
        <v>0.53333333333333333</v>
      </c>
      <c r="D118">
        <f t="shared" si="19"/>
        <v>0.55988100031647914</v>
      </c>
      <c r="E118">
        <f t="shared" si="20"/>
        <v>2.6547666983145812E-2</v>
      </c>
      <c r="G118" s="109" t="s">
        <v>25</v>
      </c>
      <c r="H118" s="109"/>
      <c r="I118" s="109"/>
    </row>
    <row r="119" spans="1:11">
      <c r="A119">
        <v>10</v>
      </c>
      <c r="B119">
        <v>2.4</v>
      </c>
      <c r="C119">
        <f t="shared" si="18"/>
        <v>0.6</v>
      </c>
      <c r="D119">
        <f t="shared" si="19"/>
        <v>0.61655264049814196</v>
      </c>
      <c r="E119">
        <f t="shared" si="20"/>
        <v>1.6552640498141979E-2</v>
      </c>
    </row>
    <row r="120" spans="1:11">
      <c r="A120">
        <v>11</v>
      </c>
      <c r="B120">
        <v>2.5454545454545454</v>
      </c>
      <c r="C120">
        <f t="shared" si="18"/>
        <v>0.66666666666666663</v>
      </c>
      <c r="D120">
        <f t="shared" si="19"/>
        <v>0.73055302167722513</v>
      </c>
      <c r="E120">
        <f t="shared" si="20"/>
        <v>6.3886355010558504E-2</v>
      </c>
    </row>
    <row r="121" spans="1:11">
      <c r="A121">
        <v>12</v>
      </c>
      <c r="B121">
        <v>2.6363636363636362</v>
      </c>
      <c r="C121">
        <f t="shared" si="18"/>
        <v>0.73333333333333328</v>
      </c>
      <c r="D121">
        <f t="shared" si="19"/>
        <v>0.79196719497416757</v>
      </c>
      <c r="E121">
        <f t="shared" si="20"/>
        <v>5.8633861640834284E-2</v>
      </c>
    </row>
    <row r="122" spans="1:11">
      <c r="A122">
        <v>13</v>
      </c>
      <c r="B122">
        <v>2.6363636363636362</v>
      </c>
      <c r="C122">
        <f t="shared" si="18"/>
        <v>0.8</v>
      </c>
      <c r="D122">
        <f t="shared" si="19"/>
        <v>0.79196719497416757</v>
      </c>
      <c r="E122">
        <f t="shared" si="20"/>
        <v>8.032805025832479E-3</v>
      </c>
    </row>
    <row r="123" spans="1:11">
      <c r="A123">
        <v>14</v>
      </c>
      <c r="B123">
        <v>2.8333333333333335</v>
      </c>
      <c r="C123">
        <f t="shared" si="18"/>
        <v>0.8666666666666667</v>
      </c>
      <c r="D123">
        <f t="shared" si="19"/>
        <v>0.8932419168282264</v>
      </c>
      <c r="E123">
        <f t="shared" si="20"/>
        <v>2.6575250161559705E-2</v>
      </c>
    </row>
    <row r="124" spans="1:11">
      <c r="A124">
        <v>15</v>
      </c>
      <c r="B124">
        <v>3.1111111111111112</v>
      </c>
      <c r="C124">
        <f t="shared" si="18"/>
        <v>0.93333333333333335</v>
      </c>
      <c r="D124">
        <f t="shared" si="19"/>
        <v>0.96793943974988239</v>
      </c>
      <c r="E124">
        <f t="shared" si="20"/>
        <v>3.4606106416549043E-2</v>
      </c>
    </row>
    <row r="127" spans="1:11">
      <c r="A127" s="7" t="s">
        <v>15</v>
      </c>
      <c r="B127" s="7"/>
      <c r="C127" s="7"/>
      <c r="D127" s="7" t="s">
        <v>75</v>
      </c>
      <c r="E127" s="7"/>
      <c r="F127" s="7"/>
      <c r="G127" s="7"/>
      <c r="H127" s="7"/>
      <c r="I127" s="7"/>
      <c r="J127" s="7"/>
      <c r="K127" s="7"/>
    </row>
    <row r="128" spans="1:11">
      <c r="A128" t="s">
        <v>16</v>
      </c>
      <c r="B128" t="s">
        <v>0</v>
      </c>
      <c r="C128" t="s">
        <v>17</v>
      </c>
      <c r="D128" t="s">
        <v>18</v>
      </c>
      <c r="E128" t="s">
        <v>19</v>
      </c>
    </row>
    <row r="129" spans="1:11">
      <c r="A129">
        <v>1</v>
      </c>
      <c r="B129" s="62">
        <v>1.9</v>
      </c>
      <c r="C129">
        <f>(A129-1)/$H$129</f>
        <v>0</v>
      </c>
      <c r="D129">
        <f>_xlfn.NORM.DIST(B129,$H$130,$H$131,1)</f>
        <v>6.8198252349227939E-2</v>
      </c>
      <c r="E129">
        <f>ABS(C129-D129)</f>
        <v>6.8198252349227939E-2</v>
      </c>
      <c r="G129" s="8" t="s">
        <v>1</v>
      </c>
      <c r="H129" s="9">
        <f>COUNT(B129:B143)</f>
        <v>12</v>
      </c>
    </row>
    <row r="130" spans="1:11">
      <c r="A130">
        <v>2</v>
      </c>
      <c r="B130" s="63">
        <v>2.1</v>
      </c>
      <c r="C130">
        <f t="shared" ref="C130:C140" si="21">(A130-1)/$H$129</f>
        <v>8.3333333333333329E-2</v>
      </c>
      <c r="D130">
        <f t="shared" ref="D130:D140" si="22">_xlfn.NORM.DIST(B130,$H$130,$H$131,1)</f>
        <v>0.1797238295547855</v>
      </c>
      <c r="E130">
        <f t="shared" ref="E130:E140" si="23">ABS(C130-D130)</f>
        <v>9.6390496221452168E-2</v>
      </c>
      <c r="G130" s="10" t="s">
        <v>2</v>
      </c>
      <c r="H130" s="22">
        <f>AVERAGE(B129:B143)</f>
        <v>2.4199074074074076</v>
      </c>
    </row>
    <row r="131" spans="1:11">
      <c r="A131">
        <v>3</v>
      </c>
      <c r="B131" s="62">
        <v>2.2000000000000002</v>
      </c>
      <c r="C131">
        <f t="shared" si="21"/>
        <v>0.16666666666666666</v>
      </c>
      <c r="D131">
        <f t="shared" si="22"/>
        <v>0.2643621647124671</v>
      </c>
      <c r="E131">
        <f t="shared" si="23"/>
        <v>9.7695498045800439E-2</v>
      </c>
      <c r="G131" s="12" t="s">
        <v>3</v>
      </c>
      <c r="H131" s="23">
        <f>_xlfn.STDEV.S(B129:B143)</f>
        <v>0.34908456789235365</v>
      </c>
    </row>
    <row r="132" spans="1:11">
      <c r="A132">
        <v>4</v>
      </c>
      <c r="B132" s="62">
        <v>2.2000000000000002</v>
      </c>
      <c r="C132">
        <f t="shared" si="21"/>
        <v>0.25</v>
      </c>
      <c r="D132">
        <f t="shared" si="22"/>
        <v>0.2643621647124671</v>
      </c>
      <c r="E132">
        <f t="shared" si="23"/>
        <v>1.4362164712467096E-2</v>
      </c>
    </row>
    <row r="133" spans="1:11">
      <c r="A133">
        <v>5</v>
      </c>
      <c r="B133" s="62">
        <v>2.2222222222222223</v>
      </c>
      <c r="C133">
        <f t="shared" si="21"/>
        <v>0.33333333333333331</v>
      </c>
      <c r="D133">
        <f t="shared" si="22"/>
        <v>0.28559629859445879</v>
      </c>
      <c r="E133">
        <f t="shared" si="23"/>
        <v>4.7737034738874529E-2</v>
      </c>
      <c r="G133" s="110" t="s">
        <v>20</v>
      </c>
      <c r="H133" s="110"/>
      <c r="I133" s="110"/>
      <c r="J133" s="3">
        <f>MAX(E129:E143)</f>
        <v>9.7695498045800439E-2</v>
      </c>
    </row>
    <row r="134" spans="1:11">
      <c r="A134">
        <v>6</v>
      </c>
      <c r="B134" s="62">
        <v>2.2999999999999998</v>
      </c>
      <c r="C134">
        <f t="shared" si="21"/>
        <v>0.41666666666666669</v>
      </c>
      <c r="D134">
        <f t="shared" si="22"/>
        <v>0.36561455509711749</v>
      </c>
      <c r="E134">
        <f t="shared" si="23"/>
        <v>5.1052111569549197E-2</v>
      </c>
      <c r="J134" t="s">
        <v>21</v>
      </c>
    </row>
    <row r="135" spans="1:11">
      <c r="A135">
        <v>7</v>
      </c>
      <c r="B135" s="63">
        <v>2.4</v>
      </c>
      <c r="C135">
        <f t="shared" si="21"/>
        <v>0.5</v>
      </c>
      <c r="D135">
        <f t="shared" si="22"/>
        <v>0.47726165906581319</v>
      </c>
      <c r="E135">
        <f t="shared" si="23"/>
        <v>2.2738340934186807E-2</v>
      </c>
      <c r="G135" s="110" t="s">
        <v>22</v>
      </c>
      <c r="H135" s="110"/>
      <c r="I135" s="110"/>
      <c r="J135" s="3">
        <v>0.37540000000000001</v>
      </c>
    </row>
    <row r="136" spans="1:11">
      <c r="A136">
        <v>8</v>
      </c>
      <c r="B136" s="63">
        <v>2.5</v>
      </c>
      <c r="C136">
        <f t="shared" si="21"/>
        <v>0.58333333333333337</v>
      </c>
      <c r="D136">
        <f t="shared" si="22"/>
        <v>0.59073499939639129</v>
      </c>
      <c r="E136">
        <f t="shared" si="23"/>
        <v>7.4016660630579212E-3</v>
      </c>
      <c r="G136" t="s">
        <v>23</v>
      </c>
      <c r="J136" t="s">
        <v>24</v>
      </c>
    </row>
    <row r="137" spans="1:11">
      <c r="A137">
        <v>9</v>
      </c>
      <c r="B137" s="62">
        <v>2.6</v>
      </c>
      <c r="C137">
        <f t="shared" si="21"/>
        <v>0.66666666666666663</v>
      </c>
      <c r="D137">
        <f t="shared" si="22"/>
        <v>0.69703773691476301</v>
      </c>
      <c r="E137">
        <f t="shared" si="23"/>
        <v>3.0371070248096377E-2</v>
      </c>
      <c r="G137" s="109" t="s">
        <v>25</v>
      </c>
      <c r="H137" s="109"/>
      <c r="I137" s="109"/>
    </row>
    <row r="138" spans="1:11">
      <c r="A138">
        <v>10</v>
      </c>
      <c r="B138" s="62">
        <v>2.6666666666666665</v>
      </c>
      <c r="C138">
        <f t="shared" si="21"/>
        <v>0.75</v>
      </c>
      <c r="D138">
        <f t="shared" si="22"/>
        <v>0.76017801315089795</v>
      </c>
      <c r="E138">
        <f t="shared" si="23"/>
        <v>1.0178013150897947E-2</v>
      </c>
    </row>
    <row r="139" spans="1:11">
      <c r="A139">
        <v>11</v>
      </c>
      <c r="B139" s="62">
        <v>2.75</v>
      </c>
      <c r="C139">
        <f t="shared" si="21"/>
        <v>0.83333333333333337</v>
      </c>
      <c r="D139">
        <f t="shared" si="22"/>
        <v>0.82782238079421977</v>
      </c>
      <c r="E139">
        <f t="shared" si="23"/>
        <v>5.5109525391136005E-3</v>
      </c>
    </row>
    <row r="140" spans="1:11">
      <c r="A140">
        <v>12</v>
      </c>
      <c r="B140" s="63">
        <v>3.2</v>
      </c>
      <c r="C140">
        <f t="shared" si="21"/>
        <v>0.91666666666666663</v>
      </c>
      <c r="D140">
        <f t="shared" si="22"/>
        <v>0.98728084505351388</v>
      </c>
      <c r="E140">
        <f t="shared" si="23"/>
        <v>7.0614178386847248E-2</v>
      </c>
    </row>
    <row r="142" spans="1:11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</row>
    <row r="143" spans="1:11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</row>
    <row r="146" spans="1:16">
      <c r="A146" s="7" t="s">
        <v>15</v>
      </c>
      <c r="B146" s="7"/>
      <c r="C146" s="7"/>
      <c r="D146" s="7" t="s">
        <v>84</v>
      </c>
      <c r="E146" s="7"/>
      <c r="F146" s="7"/>
      <c r="G146" s="7"/>
      <c r="H146" s="7"/>
      <c r="I146" s="7"/>
      <c r="J146" s="7"/>
      <c r="K146" s="7"/>
    </row>
    <row r="147" spans="1:16">
      <c r="A147" t="s">
        <v>16</v>
      </c>
      <c r="B147" t="s">
        <v>0</v>
      </c>
      <c r="C147" t="s">
        <v>17</v>
      </c>
      <c r="D147" t="s">
        <v>18</v>
      </c>
      <c r="E147" t="s">
        <v>19</v>
      </c>
      <c r="O147" s="20"/>
      <c r="P147" s="20"/>
    </row>
    <row r="148" spans="1:16">
      <c r="A148">
        <v>1</v>
      </c>
      <c r="B148" s="72">
        <v>2.1</v>
      </c>
      <c r="C148">
        <f>(A148-1)/$H$148</f>
        <v>0</v>
      </c>
      <c r="D148">
        <f>_xlfn.NORM.DIST(B148,$H$149,$H$150,1)</f>
        <v>0.16264507484374588</v>
      </c>
      <c r="E148">
        <f>ABS(C148-D148)</f>
        <v>0.16264507484374588</v>
      </c>
      <c r="G148" s="8" t="s">
        <v>1</v>
      </c>
      <c r="H148" s="9">
        <f>COUNT(B148:B157)</f>
        <v>4</v>
      </c>
      <c r="O148" s="20"/>
      <c r="P148" s="20"/>
    </row>
    <row r="149" spans="1:16">
      <c r="A149">
        <v>2</v>
      </c>
      <c r="B149" s="71">
        <v>2.2000000000000002</v>
      </c>
      <c r="C149">
        <f t="shared" ref="C149:C151" si="24">(A149-1)/$H$148</f>
        <v>0.25</v>
      </c>
      <c r="D149">
        <f t="shared" ref="D149:D151" si="25">_xlfn.NORM.DIST(B149,$H$149,$H$150,1)</f>
        <v>0.24794051696904795</v>
      </c>
      <c r="E149">
        <f t="shared" ref="E149:E151" si="26">ABS(C149-D149)</f>
        <v>2.0594830309520473E-3</v>
      </c>
      <c r="G149" s="10" t="s">
        <v>2</v>
      </c>
      <c r="H149" s="22">
        <f>AVERAGE(B148:B157)</f>
        <v>2.4249999999999998</v>
      </c>
      <c r="O149" s="20"/>
      <c r="P149" s="20"/>
    </row>
    <row r="150" spans="1:16">
      <c r="A150">
        <v>3</v>
      </c>
      <c r="B150" s="72">
        <v>2.6</v>
      </c>
      <c r="C150">
        <f t="shared" si="24"/>
        <v>0.5</v>
      </c>
      <c r="D150">
        <f t="shared" si="25"/>
        <v>0.70182440109017863</v>
      </c>
      <c r="E150">
        <f t="shared" si="26"/>
        <v>0.20182440109017863</v>
      </c>
      <c r="G150" s="12" t="s">
        <v>3</v>
      </c>
      <c r="H150" s="23">
        <f>_xlfn.STDEV.S(B148:B157)</f>
        <v>0.33040379335998554</v>
      </c>
      <c r="O150" s="20"/>
      <c r="P150" s="20"/>
    </row>
    <row r="151" spans="1:16">
      <c r="A151">
        <v>4</v>
      </c>
      <c r="B151" s="72">
        <v>2.8</v>
      </c>
      <c r="C151">
        <f t="shared" si="24"/>
        <v>0.75</v>
      </c>
      <c r="D151">
        <f t="shared" si="25"/>
        <v>0.87180707457175377</v>
      </c>
      <c r="E151">
        <f t="shared" si="26"/>
        <v>0.12180707457175377</v>
      </c>
      <c r="O151" s="20"/>
      <c r="P151" s="20"/>
    </row>
    <row r="152" spans="1:16">
      <c r="G152" s="110" t="s">
        <v>20</v>
      </c>
      <c r="H152" s="110"/>
      <c r="I152" s="110"/>
      <c r="J152" s="3">
        <f>MAX(E148:E157)</f>
        <v>0.20182440109017863</v>
      </c>
      <c r="O152" s="20"/>
      <c r="P152" s="20"/>
    </row>
    <row r="153" spans="1:16">
      <c r="J153" t="s">
        <v>21</v>
      </c>
      <c r="O153" s="20"/>
      <c r="P153" s="20"/>
    </row>
    <row r="154" spans="1:16">
      <c r="G154" s="110" t="s">
        <v>22</v>
      </c>
      <c r="H154" s="110"/>
      <c r="I154" s="110"/>
      <c r="J154" s="3">
        <v>0.62390000000000001</v>
      </c>
      <c r="O154" s="20"/>
      <c r="P154" s="20"/>
    </row>
    <row r="155" spans="1:16">
      <c r="G155" t="s">
        <v>23</v>
      </c>
      <c r="J155" t="s">
        <v>24</v>
      </c>
      <c r="O155" s="20"/>
      <c r="P155" s="20"/>
    </row>
    <row r="156" spans="1:16">
      <c r="G156" s="109" t="s">
        <v>25</v>
      </c>
      <c r="H156" s="109"/>
      <c r="I156" s="109"/>
      <c r="O156" s="20"/>
      <c r="P156" s="20"/>
    </row>
    <row r="157" spans="1:16">
      <c r="O157" s="49"/>
      <c r="P157" s="20"/>
    </row>
    <row r="159" spans="1:16">
      <c r="A159" s="7" t="s">
        <v>15</v>
      </c>
      <c r="B159" s="7"/>
      <c r="C159" s="7"/>
      <c r="D159" s="7" t="s">
        <v>85</v>
      </c>
      <c r="E159" s="7"/>
      <c r="F159" s="7"/>
      <c r="G159" s="7"/>
      <c r="H159" s="7"/>
      <c r="I159" s="7"/>
      <c r="J159" s="7"/>
      <c r="K159" s="7"/>
    </row>
    <row r="160" spans="1:16">
      <c r="A160" t="s">
        <v>16</v>
      </c>
      <c r="B160" t="s">
        <v>0</v>
      </c>
      <c r="C160" t="s">
        <v>17</v>
      </c>
      <c r="D160" t="s">
        <v>18</v>
      </c>
      <c r="E160" t="s">
        <v>19</v>
      </c>
    </row>
    <row r="161" spans="1:15">
      <c r="A161">
        <v>1</v>
      </c>
      <c r="B161" s="72">
        <v>1.625</v>
      </c>
      <c r="C161">
        <f t="shared" ref="C161:C171" si="27">(A161-1)/$H$161</f>
        <v>0</v>
      </c>
      <c r="D161">
        <f t="shared" ref="D161:D171" si="28">_xlfn.NORM.DIST(B161,$H$162,$H$163,1)</f>
        <v>6.6116272190741621E-2</v>
      </c>
      <c r="E161">
        <f>ABS(C161-D161)</f>
        <v>6.6116272190741621E-2</v>
      </c>
      <c r="G161" s="8" t="s">
        <v>1</v>
      </c>
      <c r="H161" s="9">
        <f>COUNT(B161:B175)</f>
        <v>11</v>
      </c>
      <c r="O161" s="20"/>
    </row>
    <row r="162" spans="1:15">
      <c r="A162">
        <v>2</v>
      </c>
      <c r="B162" s="72">
        <v>1.8888888888888888</v>
      </c>
      <c r="C162">
        <f t="shared" si="27"/>
        <v>9.0909090909090912E-2</v>
      </c>
      <c r="D162">
        <f t="shared" si="28"/>
        <v>0.1714355598853394</v>
      </c>
      <c r="E162">
        <f t="shared" ref="E162:E171" si="29">ABS(C162-D162)</f>
        <v>8.0526468976248489E-2</v>
      </c>
      <c r="G162" s="10" t="s">
        <v>2</v>
      </c>
      <c r="H162" s="22">
        <f>AVERAGE(B161:B171)</f>
        <v>2.3383838383838387</v>
      </c>
      <c r="O162" s="20"/>
    </row>
    <row r="163" spans="1:15">
      <c r="A163">
        <v>3</v>
      </c>
      <c r="B163" s="72">
        <v>2.1</v>
      </c>
      <c r="C163">
        <f t="shared" si="27"/>
        <v>0.18181818181818182</v>
      </c>
      <c r="D163">
        <f t="shared" si="28"/>
        <v>0.30747203479296659</v>
      </c>
      <c r="E163">
        <f t="shared" si="29"/>
        <v>0.12565385297478476</v>
      </c>
      <c r="G163" s="12" t="s">
        <v>3</v>
      </c>
      <c r="H163" s="23">
        <f>_xlfn.STDEV.S(B161:B171)</f>
        <v>0.47389705962380396</v>
      </c>
    </row>
    <row r="164" spans="1:15">
      <c r="A164">
        <v>4</v>
      </c>
      <c r="B164" s="72">
        <v>2.1111111111111112</v>
      </c>
      <c r="C164">
        <f t="shared" si="27"/>
        <v>0.27272727272727271</v>
      </c>
      <c r="D164">
        <f t="shared" si="28"/>
        <v>0.3157621532135142</v>
      </c>
      <c r="E164">
        <f t="shared" si="29"/>
        <v>4.3034880486241489E-2</v>
      </c>
      <c r="O164" s="20"/>
    </row>
    <row r="165" spans="1:15">
      <c r="A165">
        <v>5</v>
      </c>
      <c r="B165" s="72">
        <v>2.2222222222222223</v>
      </c>
      <c r="C165">
        <f t="shared" si="27"/>
        <v>0.36363636363636365</v>
      </c>
      <c r="D165">
        <f t="shared" si="28"/>
        <v>0.40318178413349892</v>
      </c>
      <c r="E165">
        <f t="shared" si="29"/>
        <v>3.9545420497135275E-2</v>
      </c>
      <c r="G165" s="110" t="s">
        <v>20</v>
      </c>
      <c r="H165" s="110"/>
      <c r="I165" s="110"/>
      <c r="J165" s="3">
        <f>MAX(E161:E171)</f>
        <v>0.12565385297478476</v>
      </c>
      <c r="O165" s="20"/>
    </row>
    <row r="166" spans="1:15">
      <c r="A166">
        <v>6</v>
      </c>
      <c r="B166" s="72">
        <v>2.2999999999999998</v>
      </c>
      <c r="C166">
        <f t="shared" si="27"/>
        <v>0.45454545454545453</v>
      </c>
      <c r="D166">
        <f t="shared" si="28"/>
        <v>0.46772250626298711</v>
      </c>
      <c r="E166">
        <f t="shared" si="29"/>
        <v>1.3177051717532584E-2</v>
      </c>
      <c r="J166" t="s">
        <v>21</v>
      </c>
    </row>
    <row r="167" spans="1:15">
      <c r="A167">
        <v>7</v>
      </c>
      <c r="B167" s="72">
        <v>2.2999999999999998</v>
      </c>
      <c r="C167">
        <f t="shared" si="27"/>
        <v>0.54545454545454541</v>
      </c>
      <c r="D167">
        <f t="shared" si="28"/>
        <v>0.46772250626298711</v>
      </c>
      <c r="E167">
        <f t="shared" si="29"/>
        <v>7.77320391915583E-2</v>
      </c>
      <c r="G167" s="110" t="s">
        <v>22</v>
      </c>
      <c r="H167" s="110"/>
      <c r="I167" s="110"/>
      <c r="J167" s="3">
        <v>0.39119999999999999</v>
      </c>
      <c r="O167" s="20"/>
    </row>
    <row r="168" spans="1:15">
      <c r="A168">
        <v>8</v>
      </c>
      <c r="B168" s="72">
        <v>2.375</v>
      </c>
      <c r="C168">
        <f t="shared" si="27"/>
        <v>0.63636363636363635</v>
      </c>
      <c r="D168">
        <f t="shared" si="28"/>
        <v>0.53079405731523888</v>
      </c>
      <c r="E168">
        <f t="shared" si="29"/>
        <v>0.10556957904839748</v>
      </c>
      <c r="G168" t="s">
        <v>23</v>
      </c>
      <c r="J168" t="s">
        <v>24</v>
      </c>
    </row>
    <row r="169" spans="1:15">
      <c r="A169">
        <v>9</v>
      </c>
      <c r="B169" s="72">
        <v>2.6</v>
      </c>
      <c r="C169">
        <f t="shared" si="27"/>
        <v>0.72727272727272729</v>
      </c>
      <c r="D169">
        <f t="shared" si="28"/>
        <v>0.70954388380393896</v>
      </c>
      <c r="E169">
        <f t="shared" si="29"/>
        <v>1.7728843468788336E-2</v>
      </c>
      <c r="G169" s="109" t="s">
        <v>25</v>
      </c>
      <c r="H169" s="109"/>
      <c r="I169" s="109"/>
      <c r="O169" s="20"/>
    </row>
    <row r="170" spans="1:15">
      <c r="A170">
        <v>10</v>
      </c>
      <c r="B170" s="72">
        <v>2.8</v>
      </c>
      <c r="C170">
        <f t="shared" si="27"/>
        <v>0.81818181818181823</v>
      </c>
      <c r="D170">
        <f t="shared" si="28"/>
        <v>0.83499290724437636</v>
      </c>
      <c r="E170">
        <f t="shared" si="29"/>
        <v>1.6811089062558127E-2</v>
      </c>
    </row>
    <row r="171" spans="1:15">
      <c r="A171">
        <v>11</v>
      </c>
      <c r="B171" s="72">
        <v>3.4</v>
      </c>
      <c r="C171">
        <f t="shared" si="27"/>
        <v>0.90909090909090906</v>
      </c>
      <c r="D171">
        <f t="shared" si="28"/>
        <v>0.9874604792799424</v>
      </c>
      <c r="E171">
        <f t="shared" si="29"/>
        <v>7.8369570189033344E-2</v>
      </c>
    </row>
    <row r="174" spans="1:15">
      <c r="A174" s="7" t="s">
        <v>15</v>
      </c>
      <c r="B174" s="7"/>
      <c r="C174" s="7"/>
      <c r="D174" s="7" t="s">
        <v>86</v>
      </c>
      <c r="E174" s="7"/>
      <c r="F174" s="7"/>
      <c r="G174" s="7"/>
      <c r="H174" s="7"/>
      <c r="I174" s="7"/>
      <c r="J174" s="7"/>
      <c r="K174" s="7"/>
    </row>
    <row r="175" spans="1:15">
      <c r="A175" t="s">
        <v>16</v>
      </c>
      <c r="B175" t="s">
        <v>0</v>
      </c>
      <c r="C175" t="s">
        <v>17</v>
      </c>
      <c r="D175" t="s">
        <v>18</v>
      </c>
      <c r="E175" t="s">
        <v>19</v>
      </c>
      <c r="O175" s="49"/>
    </row>
    <row r="176" spans="1:15">
      <c r="A176">
        <v>1</v>
      </c>
      <c r="B176">
        <v>2</v>
      </c>
      <c r="C176">
        <f>(A176-1)/$H$176</f>
        <v>0</v>
      </c>
      <c r="D176">
        <f>_xlfn.NORM.DIST(B176,$H$177,$H$178,1)</f>
        <v>0.12973668160003562</v>
      </c>
      <c r="E176">
        <f>ABS(C176-D176)</f>
        <v>0.12973668160003562</v>
      </c>
      <c r="G176" s="8" t="s">
        <v>1</v>
      </c>
      <c r="H176" s="9">
        <f>COUNT(B176:B185)</f>
        <v>8</v>
      </c>
    </row>
    <row r="177" spans="1:11">
      <c r="A177">
        <v>2</v>
      </c>
      <c r="B177">
        <v>2</v>
      </c>
      <c r="C177">
        <f t="shared" ref="C177:C183" si="30">(A177-1)/$H$176</f>
        <v>0.125</v>
      </c>
      <c r="D177">
        <f t="shared" ref="D177:D183" si="31">_xlfn.NORM.DIST(B177,$H$177,$H$178,1)</f>
        <v>0.12973668160003562</v>
      </c>
      <c r="E177">
        <f t="shared" ref="E177:E183" si="32">ABS(C177-D177)</f>
        <v>4.7366816000356249E-3</v>
      </c>
      <c r="G177" s="10" t="s">
        <v>2</v>
      </c>
      <c r="H177" s="22">
        <f>AVERAGE(B176:B185)</f>
        <v>2.3183712121212121</v>
      </c>
    </row>
    <row r="178" spans="1:11">
      <c r="A178">
        <v>3</v>
      </c>
      <c r="B178">
        <v>2.1</v>
      </c>
      <c r="C178">
        <f t="shared" si="30"/>
        <v>0.25</v>
      </c>
      <c r="D178">
        <f t="shared" si="31"/>
        <v>0.21962880877911503</v>
      </c>
      <c r="E178">
        <f t="shared" si="32"/>
        <v>3.0371191220884969E-2</v>
      </c>
      <c r="G178" s="12" t="s">
        <v>3</v>
      </c>
      <c r="H178" s="23">
        <f>_xlfn.STDEV.S(B176:B185)</f>
        <v>0.28233490484070034</v>
      </c>
    </row>
    <row r="179" spans="1:11">
      <c r="A179">
        <v>4</v>
      </c>
      <c r="B179">
        <v>2.1818181818181817</v>
      </c>
      <c r="C179">
        <f t="shared" si="30"/>
        <v>0.375</v>
      </c>
      <c r="D179">
        <f t="shared" si="31"/>
        <v>0.31431493745840877</v>
      </c>
      <c r="E179">
        <f t="shared" si="32"/>
        <v>6.0685062541591228E-2</v>
      </c>
    </row>
    <row r="180" spans="1:11">
      <c r="A180">
        <v>5</v>
      </c>
      <c r="B180">
        <v>2.4545454545454546</v>
      </c>
      <c r="C180">
        <f t="shared" si="30"/>
        <v>0.5</v>
      </c>
      <c r="D180">
        <f t="shared" si="31"/>
        <v>0.68520875600534081</v>
      </c>
      <c r="E180">
        <f t="shared" si="32"/>
        <v>0.18520875600534081</v>
      </c>
      <c r="G180" s="110" t="s">
        <v>20</v>
      </c>
      <c r="H180" s="110"/>
      <c r="I180" s="110"/>
      <c r="J180" s="3">
        <f>MAX(E176:E185)</f>
        <v>0.18520875600534081</v>
      </c>
    </row>
    <row r="181" spans="1:11">
      <c r="A181">
        <v>6</v>
      </c>
      <c r="B181">
        <v>2.5</v>
      </c>
      <c r="C181">
        <f t="shared" si="30"/>
        <v>0.625</v>
      </c>
      <c r="D181">
        <f t="shared" si="31"/>
        <v>0.73998842396214282</v>
      </c>
      <c r="E181">
        <f t="shared" si="32"/>
        <v>0.11498842396214282</v>
      </c>
      <c r="J181" t="s">
        <v>21</v>
      </c>
    </row>
    <row r="182" spans="1:11">
      <c r="A182">
        <v>7</v>
      </c>
      <c r="B182">
        <v>2.5833333333333335</v>
      </c>
      <c r="C182">
        <f t="shared" si="30"/>
        <v>0.75</v>
      </c>
      <c r="D182">
        <f t="shared" si="31"/>
        <v>0.82599788422769693</v>
      </c>
      <c r="E182">
        <f t="shared" si="32"/>
        <v>7.5997884227696932E-2</v>
      </c>
      <c r="G182" s="110" t="s">
        <v>22</v>
      </c>
      <c r="H182" s="110"/>
      <c r="I182" s="110"/>
      <c r="J182" s="3">
        <v>0.45429999999999998</v>
      </c>
    </row>
    <row r="183" spans="1:11">
      <c r="A183">
        <v>8</v>
      </c>
      <c r="B183">
        <v>2.7272727272727271</v>
      </c>
      <c r="C183">
        <f t="shared" si="30"/>
        <v>0.875</v>
      </c>
      <c r="D183">
        <f t="shared" si="31"/>
        <v>0.92623137273758782</v>
      </c>
      <c r="E183">
        <f t="shared" si="32"/>
        <v>5.1231372737587821E-2</v>
      </c>
      <c r="G183" t="s">
        <v>23</v>
      </c>
      <c r="J183" t="s">
        <v>24</v>
      </c>
    </row>
    <row r="184" spans="1:11">
      <c r="G184" s="109" t="s">
        <v>25</v>
      </c>
      <c r="H184" s="109"/>
      <c r="I184" s="109"/>
    </row>
    <row r="187" spans="1:11">
      <c r="A187" s="7" t="s">
        <v>15</v>
      </c>
      <c r="B187" s="7"/>
      <c r="C187" s="7"/>
      <c r="D187" s="7" t="s">
        <v>87</v>
      </c>
      <c r="E187" s="7"/>
      <c r="F187" s="7"/>
      <c r="G187" s="7"/>
      <c r="H187" s="7"/>
      <c r="I187" s="7"/>
      <c r="J187" s="7"/>
      <c r="K187" s="7"/>
    </row>
    <row r="188" spans="1:11">
      <c r="A188" t="s">
        <v>16</v>
      </c>
      <c r="B188" t="s">
        <v>0</v>
      </c>
      <c r="C188" t="s">
        <v>17</v>
      </c>
      <c r="D188" t="s">
        <v>18</v>
      </c>
      <c r="E188" t="s">
        <v>19</v>
      </c>
    </row>
    <row r="189" spans="1:11">
      <c r="A189">
        <v>1</v>
      </c>
      <c r="B189">
        <v>2.1</v>
      </c>
      <c r="C189">
        <f>(A189-1)/$H$189</f>
        <v>0</v>
      </c>
      <c r="D189">
        <f>_xlfn.NORM.DIST(B189,$H$190,$H$191,1)</f>
        <v>7.651400499631153E-2</v>
      </c>
      <c r="E189">
        <f>ABS(C189-D189)</f>
        <v>7.651400499631153E-2</v>
      </c>
      <c r="G189" s="8" t="s">
        <v>1</v>
      </c>
      <c r="H189" s="9">
        <f>COUNT(B189:B192)</f>
        <v>4</v>
      </c>
    </row>
    <row r="190" spans="1:11">
      <c r="A190">
        <v>2</v>
      </c>
      <c r="B190">
        <v>2.5833333333333335</v>
      </c>
      <c r="C190">
        <f t="shared" ref="C190:C192" si="33">(A190-1)/$H$189</f>
        <v>0.25</v>
      </c>
      <c r="D190">
        <f t="shared" ref="D190:D192" si="34">_xlfn.NORM.DIST(B190,$H$190,$H$191,1)</f>
        <v>0.54163550758437673</v>
      </c>
      <c r="E190">
        <f t="shared" ref="E190:E192" si="35">ABS(C190-D190)</f>
        <v>0.29163550758437673</v>
      </c>
      <c r="G190" s="10" t="s">
        <v>2</v>
      </c>
      <c r="H190" s="22">
        <f>AVERAGE(B189:B192)</f>
        <v>2.5503787878787882</v>
      </c>
    </row>
    <row r="191" spans="1:11">
      <c r="A191">
        <v>3</v>
      </c>
      <c r="B191">
        <v>2.7</v>
      </c>
      <c r="C191">
        <f t="shared" si="33"/>
        <v>0.5</v>
      </c>
      <c r="D191">
        <f t="shared" si="34"/>
        <v>0.68250079788896856</v>
      </c>
      <c r="E191">
        <f t="shared" si="35"/>
        <v>0.18250079788896856</v>
      </c>
      <c r="G191" s="12" t="s">
        <v>3</v>
      </c>
      <c r="H191" s="23">
        <f>_xlfn.STDEV.S(B189:B192)</f>
        <v>0.31518884539980102</v>
      </c>
    </row>
    <row r="192" spans="1:11">
      <c r="A192">
        <v>4</v>
      </c>
      <c r="B192">
        <v>2.8181818181818183</v>
      </c>
      <c r="C192">
        <f t="shared" si="33"/>
        <v>0.75</v>
      </c>
      <c r="D192">
        <f t="shared" si="34"/>
        <v>0.80224264245041232</v>
      </c>
      <c r="E192">
        <f t="shared" si="35"/>
        <v>5.2242642450412324E-2</v>
      </c>
    </row>
    <row r="193" spans="1:16">
      <c r="B193" s="20"/>
      <c r="G193" s="110" t="s">
        <v>20</v>
      </c>
      <c r="H193" s="110"/>
      <c r="I193" s="110"/>
      <c r="J193" s="3">
        <f>MAX(E189:E192)</f>
        <v>0.29163550758437673</v>
      </c>
    </row>
    <row r="194" spans="1:16">
      <c r="B194" s="20"/>
      <c r="J194" t="s">
        <v>21</v>
      </c>
    </row>
    <row r="195" spans="1:16">
      <c r="B195" s="20"/>
      <c r="G195" s="110" t="s">
        <v>22</v>
      </c>
      <c r="H195" s="110"/>
      <c r="I195" s="110"/>
      <c r="J195" s="3">
        <v>0.62390000000000001</v>
      </c>
    </row>
    <row r="196" spans="1:16">
      <c r="B196" s="20"/>
      <c r="G196" t="s">
        <v>23</v>
      </c>
      <c r="J196" t="s">
        <v>24</v>
      </c>
    </row>
    <row r="197" spans="1:16">
      <c r="B197" s="20"/>
      <c r="G197" s="109" t="s">
        <v>25</v>
      </c>
      <c r="H197" s="109"/>
      <c r="I197" s="109"/>
    </row>
    <row r="198" spans="1:16">
      <c r="B198" s="20"/>
    </row>
    <row r="199" spans="1:16">
      <c r="B199" s="20"/>
    </row>
    <row r="200" spans="1:16">
      <c r="A200" s="7" t="s">
        <v>15</v>
      </c>
      <c r="B200" s="7"/>
      <c r="C200" s="7"/>
      <c r="D200" s="7" t="s">
        <v>88</v>
      </c>
      <c r="E200" s="7"/>
      <c r="F200" s="7"/>
      <c r="G200" s="7"/>
      <c r="H200" s="7"/>
      <c r="I200" s="7"/>
      <c r="J200" s="7"/>
      <c r="K200" s="7"/>
    </row>
    <row r="201" spans="1:16">
      <c r="A201" t="s">
        <v>16</v>
      </c>
      <c r="B201" t="s">
        <v>0</v>
      </c>
      <c r="C201" t="s">
        <v>17</v>
      </c>
      <c r="D201" t="s">
        <v>18</v>
      </c>
      <c r="E201" t="s">
        <v>19</v>
      </c>
    </row>
    <row r="202" spans="1:16">
      <c r="A202">
        <v>1</v>
      </c>
      <c r="B202">
        <v>2</v>
      </c>
      <c r="C202">
        <f>(A202-1)/$H$202</f>
        <v>0</v>
      </c>
      <c r="D202">
        <f>_xlfn.NORM.DIST(B202,$H$203,$H$204,1)</f>
        <v>0.15390570200241882</v>
      </c>
      <c r="E202">
        <f>ABS(C202-D202)</f>
        <v>0.15390570200241882</v>
      </c>
      <c r="G202" s="8" t="s">
        <v>1</v>
      </c>
      <c r="H202" s="9">
        <f>COUNT(B202:B211)</f>
        <v>4</v>
      </c>
      <c r="P202" t="s">
        <v>49</v>
      </c>
    </row>
    <row r="203" spans="1:16">
      <c r="A203">
        <v>2</v>
      </c>
      <c r="B203">
        <v>2.1111111111111112</v>
      </c>
      <c r="C203">
        <f t="shared" ref="C203:C205" si="36">(A203-1)/$H$202</f>
        <v>0.25</v>
      </c>
      <c r="D203">
        <f t="shared" ref="D203:D205" si="37">_xlfn.NORM.DIST(B203,$H$203,$H$204,1)</f>
        <v>0.2448301315085733</v>
      </c>
      <c r="E203">
        <f t="shared" ref="E203:E205" si="38">ABS(C203-D203)</f>
        <v>5.169868491426699E-3</v>
      </c>
      <c r="G203" s="10" t="s">
        <v>2</v>
      </c>
      <c r="H203" s="22">
        <f>AVERAGE(B202:B211)</f>
        <v>2.3444444444444441</v>
      </c>
      <c r="P203" t="s">
        <v>49</v>
      </c>
    </row>
    <row r="204" spans="1:16">
      <c r="A204">
        <v>3</v>
      </c>
      <c r="B204">
        <v>2.6</v>
      </c>
      <c r="C204">
        <f t="shared" si="36"/>
        <v>0.5</v>
      </c>
      <c r="D204">
        <f t="shared" si="37"/>
        <v>0.77536854803751054</v>
      </c>
      <c r="E204">
        <f t="shared" si="38"/>
        <v>0.27536854803751054</v>
      </c>
      <c r="G204" s="12" t="s">
        <v>3</v>
      </c>
      <c r="H204" s="23">
        <f>_xlfn.STDEV.S(B202:B211)</f>
        <v>0.33774853674601835</v>
      </c>
      <c r="P204" t="s">
        <v>49</v>
      </c>
    </row>
    <row r="205" spans="1:16">
      <c r="A205">
        <v>4</v>
      </c>
      <c r="B205">
        <v>2.6666666666666665</v>
      </c>
      <c r="C205">
        <f t="shared" si="36"/>
        <v>0.75</v>
      </c>
      <c r="D205">
        <f t="shared" si="37"/>
        <v>0.82996576079660811</v>
      </c>
      <c r="E205">
        <f t="shared" si="38"/>
        <v>7.996576079660811E-2</v>
      </c>
      <c r="P205" t="s">
        <v>49</v>
      </c>
    </row>
    <row r="206" spans="1:16">
      <c r="G206" s="110" t="s">
        <v>20</v>
      </c>
      <c r="H206" s="110"/>
      <c r="I206" s="110"/>
      <c r="J206" s="3">
        <f>MAX(E202:E211)</f>
        <v>0.27536854803751054</v>
      </c>
      <c r="P206" t="s">
        <v>49</v>
      </c>
    </row>
    <row r="207" spans="1:16">
      <c r="J207" t="s">
        <v>21</v>
      </c>
      <c r="P207" t="s">
        <v>49</v>
      </c>
    </row>
    <row r="208" spans="1:16">
      <c r="G208" s="110" t="s">
        <v>22</v>
      </c>
      <c r="H208" s="110"/>
      <c r="I208" s="110"/>
      <c r="J208" s="3">
        <v>0.62390000000000001</v>
      </c>
      <c r="P208" t="s">
        <v>49</v>
      </c>
    </row>
    <row r="209" spans="1:16">
      <c r="G209" t="s">
        <v>23</v>
      </c>
      <c r="J209" t="s">
        <v>24</v>
      </c>
      <c r="P209" t="s">
        <v>49</v>
      </c>
    </row>
    <row r="210" spans="1:16">
      <c r="G210" s="109" t="s">
        <v>25</v>
      </c>
      <c r="H210" s="109"/>
      <c r="I210" s="109"/>
    </row>
    <row r="213" spans="1:16">
      <c r="A213" s="7" t="s">
        <v>15</v>
      </c>
      <c r="B213" s="7"/>
      <c r="C213" s="7"/>
      <c r="D213" s="7" t="s">
        <v>89</v>
      </c>
      <c r="E213" s="7"/>
      <c r="F213" s="7"/>
      <c r="G213" s="7"/>
      <c r="H213" s="7"/>
      <c r="I213" s="7"/>
      <c r="J213" s="7"/>
      <c r="K213" s="7"/>
    </row>
    <row r="214" spans="1:16">
      <c r="A214" t="s">
        <v>16</v>
      </c>
      <c r="B214" t="s">
        <v>0</v>
      </c>
      <c r="C214" t="s">
        <v>17</v>
      </c>
      <c r="D214" t="s">
        <v>18</v>
      </c>
      <c r="E214" t="s">
        <v>19</v>
      </c>
    </row>
    <row r="215" spans="1:16">
      <c r="A215">
        <v>1</v>
      </c>
      <c r="B215">
        <v>1.5555555555555556</v>
      </c>
      <c r="C215">
        <f>(A215-1)/$H$215</f>
        <v>0</v>
      </c>
      <c r="D215">
        <f>_xlfn.NORM.DIST(B215,$H$216,$H$217,1)</f>
        <v>0.10179584057623774</v>
      </c>
      <c r="E215">
        <f>ABS(C215-D215)</f>
        <v>0.10179584057623774</v>
      </c>
      <c r="G215" s="8" t="s">
        <v>1</v>
      </c>
      <c r="H215" s="9">
        <f>COUNT(B215:B229)</f>
        <v>11</v>
      </c>
    </row>
    <row r="216" spans="1:16">
      <c r="A216">
        <v>2</v>
      </c>
      <c r="B216">
        <v>1.6666666666666667</v>
      </c>
      <c r="C216">
        <f t="shared" ref="C216:C225" si="39">(A216-1)/$H$215</f>
        <v>9.0909090909090912E-2</v>
      </c>
      <c r="D216">
        <f t="shared" ref="D216:D225" si="40">_xlfn.NORM.DIST(B216,$H$216,$H$217,1)</f>
        <v>0.14160111486080276</v>
      </c>
      <c r="E216">
        <f t="shared" ref="E216:E225" si="41">ABS(C216-D216)</f>
        <v>5.0692023951711851E-2</v>
      </c>
      <c r="G216" s="10" t="s">
        <v>2</v>
      </c>
      <c r="H216" s="22">
        <f>AVERAGE(B215:B225)</f>
        <v>2.2681818181818185</v>
      </c>
    </row>
    <row r="217" spans="1:16">
      <c r="A217">
        <v>3</v>
      </c>
      <c r="B217">
        <v>1.75</v>
      </c>
      <c r="C217">
        <f t="shared" si="39"/>
        <v>0.18181818181818182</v>
      </c>
      <c r="D217">
        <f t="shared" si="40"/>
        <v>0.17761826095953426</v>
      </c>
      <c r="E217">
        <f t="shared" si="41"/>
        <v>4.1999208586475656E-3</v>
      </c>
      <c r="G217" s="12" t="s">
        <v>3</v>
      </c>
      <c r="H217" s="23">
        <f>_xlfn.STDEV.S(B215:B225)</f>
        <v>0.56051173107562913</v>
      </c>
    </row>
    <row r="218" spans="1:16">
      <c r="A218">
        <v>4</v>
      </c>
      <c r="B218">
        <v>1.8</v>
      </c>
      <c r="C218">
        <f t="shared" si="39"/>
        <v>0.27272727272727271</v>
      </c>
      <c r="D218">
        <f t="shared" si="40"/>
        <v>0.20178125320033044</v>
      </c>
      <c r="E218">
        <f t="shared" si="41"/>
        <v>7.0946019526942267E-2</v>
      </c>
    </row>
    <row r="219" spans="1:16">
      <c r="A219">
        <v>5</v>
      </c>
      <c r="B219">
        <v>2</v>
      </c>
      <c r="C219">
        <f t="shared" si="39"/>
        <v>0.36363636363636365</v>
      </c>
      <c r="D219">
        <f t="shared" si="40"/>
        <v>0.31616181532675908</v>
      </c>
      <c r="E219">
        <f t="shared" si="41"/>
        <v>4.747454830960457E-2</v>
      </c>
      <c r="G219" s="110" t="s">
        <v>20</v>
      </c>
      <c r="H219" s="110"/>
      <c r="I219" s="110"/>
      <c r="J219" s="3">
        <f>MAX(E215:E225)</f>
        <v>0.15046446829983606</v>
      </c>
    </row>
    <row r="220" spans="1:16">
      <c r="A220">
        <v>6</v>
      </c>
      <c r="B220">
        <v>2.2000000000000002</v>
      </c>
      <c r="C220">
        <f t="shared" si="39"/>
        <v>0.45454545454545453</v>
      </c>
      <c r="D220">
        <f t="shared" si="40"/>
        <v>0.451591239174012</v>
      </c>
      <c r="E220">
        <f t="shared" si="41"/>
        <v>2.9542153714425257E-3</v>
      </c>
      <c r="J220" t="s">
        <v>21</v>
      </c>
    </row>
    <row r="221" spans="1:16">
      <c r="A221">
        <v>7</v>
      </c>
      <c r="B221">
        <v>2.5555555555555554</v>
      </c>
      <c r="C221">
        <f t="shared" si="39"/>
        <v>0.54545454545454541</v>
      </c>
      <c r="D221">
        <f t="shared" si="40"/>
        <v>0.69591901375438148</v>
      </c>
      <c r="E221">
        <f t="shared" si="41"/>
        <v>0.15046446829983606</v>
      </c>
      <c r="G221" s="110" t="s">
        <v>22</v>
      </c>
      <c r="H221" s="110"/>
      <c r="I221" s="110"/>
      <c r="J221" s="3">
        <v>0.39119999999999999</v>
      </c>
    </row>
    <row r="222" spans="1:16">
      <c r="A222">
        <v>8</v>
      </c>
      <c r="B222">
        <v>2.5555555555555554</v>
      </c>
      <c r="C222">
        <f t="shared" si="39"/>
        <v>0.63636363636363635</v>
      </c>
      <c r="D222">
        <f t="shared" si="40"/>
        <v>0.69591901375438148</v>
      </c>
      <c r="E222">
        <f t="shared" si="41"/>
        <v>5.9555377390745123E-2</v>
      </c>
      <c r="G222" t="s">
        <v>23</v>
      </c>
      <c r="J222" t="s">
        <v>24</v>
      </c>
    </row>
    <row r="223" spans="1:16">
      <c r="A223">
        <v>9</v>
      </c>
      <c r="B223">
        <v>2.6666666666666665</v>
      </c>
      <c r="C223">
        <f t="shared" si="39"/>
        <v>0.72727272727272729</v>
      </c>
      <c r="D223">
        <f t="shared" si="40"/>
        <v>0.76143632736855538</v>
      </c>
      <c r="E223">
        <f t="shared" si="41"/>
        <v>3.4163600095828084E-2</v>
      </c>
      <c r="G223" s="109" t="s">
        <v>25</v>
      </c>
      <c r="H223" s="109"/>
      <c r="I223" s="109"/>
    </row>
    <row r="224" spans="1:16">
      <c r="A224">
        <v>10</v>
      </c>
      <c r="B224">
        <v>3.1</v>
      </c>
      <c r="C224">
        <f t="shared" si="39"/>
        <v>0.81818181818181823</v>
      </c>
      <c r="D224">
        <f t="shared" si="40"/>
        <v>0.93109998225284052</v>
      </c>
      <c r="E224">
        <f t="shared" si="41"/>
        <v>0.11291816407102229</v>
      </c>
    </row>
    <row r="225" spans="1:11">
      <c r="A225">
        <v>11</v>
      </c>
      <c r="B225">
        <v>3.1</v>
      </c>
      <c r="C225">
        <f t="shared" si="39"/>
        <v>0.90909090909090906</v>
      </c>
      <c r="D225">
        <f t="shared" si="40"/>
        <v>0.93109998225284052</v>
      </c>
      <c r="E225">
        <f t="shared" si="41"/>
        <v>2.2009073161931458E-2</v>
      </c>
    </row>
    <row r="228" spans="1:11">
      <c r="A228" s="7" t="s">
        <v>15</v>
      </c>
      <c r="B228" s="7"/>
      <c r="C228" s="7"/>
      <c r="D228" s="7" t="s">
        <v>90</v>
      </c>
      <c r="E228" s="7"/>
      <c r="F228" s="7"/>
      <c r="G228" s="7"/>
      <c r="H228" s="7"/>
      <c r="I228" s="7"/>
      <c r="J228" s="7"/>
      <c r="K228" s="7"/>
    </row>
    <row r="229" spans="1:11">
      <c r="A229" t="s">
        <v>16</v>
      </c>
      <c r="B229" t="s">
        <v>0</v>
      </c>
      <c r="C229" t="s">
        <v>17</v>
      </c>
      <c r="D229" t="s">
        <v>18</v>
      </c>
      <c r="E229" t="s">
        <v>19</v>
      </c>
    </row>
    <row r="230" spans="1:11">
      <c r="A230">
        <v>1</v>
      </c>
      <c r="B230">
        <v>2.4166666666666665</v>
      </c>
      <c r="C230">
        <f>(A230-1)/$H$230</f>
        <v>0</v>
      </c>
      <c r="D230">
        <f>_xlfn.NORM.DIST(B230,$H$231,$H$232,1)</f>
        <v>0.12375850876072773</v>
      </c>
      <c r="E230">
        <f>ABS(C230-D230)</f>
        <v>0.12375850876072773</v>
      </c>
      <c r="G230" s="8" t="s">
        <v>1</v>
      </c>
      <c r="H230" s="9">
        <f>COUNT(B230:B239)</f>
        <v>8</v>
      </c>
    </row>
    <row r="231" spans="1:11">
      <c r="A231">
        <v>2</v>
      </c>
      <c r="B231">
        <v>2.4166666666666665</v>
      </c>
      <c r="C231">
        <f t="shared" ref="C231:C237" si="42">(A231-1)/$H$230</f>
        <v>0.125</v>
      </c>
      <c r="D231">
        <f t="shared" ref="D231:D237" si="43">_xlfn.NORM.DIST(B231,$H$231,$H$232,1)</f>
        <v>0.12375850876072773</v>
      </c>
      <c r="E231">
        <f t="shared" ref="E231:E237" si="44">ABS(C231-D231)</f>
        <v>1.241491239272266E-3</v>
      </c>
      <c r="G231" s="10" t="s">
        <v>2</v>
      </c>
      <c r="H231" s="22">
        <f>AVERAGE(B230:B239)</f>
        <v>2.7916666666666665</v>
      </c>
    </row>
    <row r="232" spans="1:11">
      <c r="A232">
        <v>3</v>
      </c>
      <c r="B232">
        <v>2.6666666666666665</v>
      </c>
      <c r="C232">
        <f t="shared" si="42"/>
        <v>0.25</v>
      </c>
      <c r="D232">
        <f t="shared" si="43"/>
        <v>0.34994567875970339</v>
      </c>
      <c r="E232">
        <f t="shared" si="44"/>
        <v>9.9945678759703394E-2</v>
      </c>
      <c r="G232" s="12" t="s">
        <v>3</v>
      </c>
      <c r="H232" s="23">
        <f>_xlfn.STDEV.S(B230:B239)</f>
        <v>0.32428186837800788</v>
      </c>
    </row>
    <row r="233" spans="1:11">
      <c r="A233">
        <v>4</v>
      </c>
      <c r="B233">
        <v>2.75</v>
      </c>
      <c r="C233">
        <f t="shared" si="42"/>
        <v>0.375</v>
      </c>
      <c r="D233">
        <f t="shared" si="43"/>
        <v>0.44888098470667348</v>
      </c>
      <c r="E233">
        <f t="shared" si="44"/>
        <v>7.388098470667348E-2</v>
      </c>
    </row>
    <row r="234" spans="1:11">
      <c r="A234">
        <v>5</v>
      </c>
      <c r="B234">
        <v>2.75</v>
      </c>
      <c r="C234">
        <f t="shared" si="42"/>
        <v>0.5</v>
      </c>
      <c r="D234">
        <f t="shared" si="43"/>
        <v>0.44888098470667348</v>
      </c>
      <c r="E234">
        <f t="shared" si="44"/>
        <v>5.111901529332652E-2</v>
      </c>
      <c r="G234" s="110" t="s">
        <v>20</v>
      </c>
      <c r="H234" s="110"/>
      <c r="I234" s="110"/>
      <c r="J234" s="3">
        <f>MAX(E230:E239)</f>
        <v>0.12624149123927231</v>
      </c>
    </row>
    <row r="235" spans="1:11">
      <c r="A235">
        <v>6</v>
      </c>
      <c r="B235">
        <v>2.8333333333333335</v>
      </c>
      <c r="C235">
        <f t="shared" si="42"/>
        <v>0.625</v>
      </c>
      <c r="D235">
        <f t="shared" si="43"/>
        <v>0.55111901529332707</v>
      </c>
      <c r="E235">
        <f t="shared" si="44"/>
        <v>7.3880984706672925E-2</v>
      </c>
      <c r="J235" t="s">
        <v>21</v>
      </c>
    </row>
    <row r="236" spans="1:11">
      <c r="A236">
        <v>7</v>
      </c>
      <c r="B236">
        <v>3.1666666666666665</v>
      </c>
      <c r="C236">
        <f t="shared" si="42"/>
        <v>0.75</v>
      </c>
      <c r="D236">
        <f t="shared" si="43"/>
        <v>0.87624149123927231</v>
      </c>
      <c r="E236">
        <f t="shared" si="44"/>
        <v>0.12624149123927231</v>
      </c>
      <c r="G236" s="110" t="s">
        <v>22</v>
      </c>
      <c r="H236" s="110"/>
      <c r="I236" s="110"/>
      <c r="J236" s="3">
        <v>0.45429999999999998</v>
      </c>
    </row>
    <row r="237" spans="1:11">
      <c r="A237">
        <v>8</v>
      </c>
      <c r="B237">
        <v>3.3333333333333335</v>
      </c>
      <c r="C237">
        <f t="shared" si="42"/>
        <v>0.875</v>
      </c>
      <c r="D237">
        <f t="shared" si="43"/>
        <v>0.95257567828589451</v>
      </c>
      <c r="E237">
        <f t="shared" si="44"/>
        <v>7.7575678285894512E-2</v>
      </c>
      <c r="G237" t="s">
        <v>23</v>
      </c>
      <c r="J237" t="s">
        <v>24</v>
      </c>
    </row>
    <row r="238" spans="1:11">
      <c r="G238" s="109" t="s">
        <v>25</v>
      </c>
      <c r="H238" s="109"/>
      <c r="I238" s="109"/>
    </row>
    <row r="241" spans="1:20">
      <c r="A241" s="7" t="s">
        <v>15</v>
      </c>
      <c r="B241" s="7"/>
      <c r="C241" s="7"/>
      <c r="D241" s="7" t="s">
        <v>91</v>
      </c>
      <c r="E241" s="7"/>
      <c r="F241" s="7"/>
      <c r="G241" s="7"/>
      <c r="H241" s="7"/>
      <c r="I241" s="7"/>
      <c r="J241" s="7"/>
      <c r="K241" s="7"/>
    </row>
    <row r="242" spans="1:20">
      <c r="A242" t="s">
        <v>16</v>
      </c>
      <c r="B242" t="s">
        <v>0</v>
      </c>
      <c r="C242" t="s">
        <v>17</v>
      </c>
      <c r="D242" t="s">
        <v>18</v>
      </c>
      <c r="E242" t="s">
        <v>19</v>
      </c>
    </row>
    <row r="243" spans="1:20">
      <c r="A243">
        <v>1</v>
      </c>
      <c r="B243">
        <v>2.4166666666666665</v>
      </c>
      <c r="C243">
        <f>(A243-1)/$H$243</f>
        <v>0</v>
      </c>
      <c r="D243">
        <f>_xlfn.NORM.DIST(B243,$H$244,$H$245,1)</f>
        <v>0.12649641070549625</v>
      </c>
      <c r="E243">
        <f>ABS(C243-D243)</f>
        <v>0.12649641070549625</v>
      </c>
      <c r="G243" s="8" t="s">
        <v>1</v>
      </c>
      <c r="H243" s="9">
        <f>COUNT(B243:B246)</f>
        <v>4</v>
      </c>
    </row>
    <row r="244" spans="1:20">
      <c r="A244">
        <v>2</v>
      </c>
      <c r="B244">
        <v>2.75</v>
      </c>
      <c r="C244">
        <f t="shared" ref="C244:C246" si="45">(A244-1)/$H$243</f>
        <v>0.25</v>
      </c>
      <c r="D244">
        <f t="shared" ref="D244:D246" si="46">_xlfn.NORM.DIST(B244,$H$244,$H$245,1)</f>
        <v>0.33009249049939371</v>
      </c>
      <c r="E244">
        <f t="shared" ref="E244:E246" si="47">ABS(C244-D244)</f>
        <v>8.0092490499393709E-2</v>
      </c>
      <c r="G244" s="10" t="s">
        <v>2</v>
      </c>
      <c r="H244" s="22">
        <f>AVERAGE(B243:B246)</f>
        <v>2.958333333333333</v>
      </c>
    </row>
    <row r="245" spans="1:20">
      <c r="A245">
        <v>3</v>
      </c>
      <c r="B245">
        <v>3.1666666666666665</v>
      </c>
      <c r="C245">
        <f t="shared" si="45"/>
        <v>0.5</v>
      </c>
      <c r="D245">
        <f t="shared" si="46"/>
        <v>0.66990750950060662</v>
      </c>
      <c r="E245">
        <f t="shared" si="47"/>
        <v>0.16990750950060662</v>
      </c>
      <c r="G245" s="12" t="s">
        <v>3</v>
      </c>
      <c r="H245" s="23">
        <f>_xlfn.STDEV.S(B243:B246)</f>
        <v>0.47385339192311415</v>
      </c>
    </row>
    <row r="246" spans="1:20">
      <c r="A246">
        <v>4</v>
      </c>
      <c r="B246">
        <v>3.5</v>
      </c>
      <c r="C246">
        <f t="shared" si="45"/>
        <v>0.75</v>
      </c>
      <c r="D246">
        <f t="shared" si="46"/>
        <v>0.873503589294504</v>
      </c>
      <c r="E246">
        <f t="shared" si="47"/>
        <v>0.123503589294504</v>
      </c>
    </row>
    <row r="247" spans="1:20">
      <c r="B247" s="20"/>
      <c r="G247" s="110" t="s">
        <v>20</v>
      </c>
      <c r="H247" s="110"/>
      <c r="I247" s="110"/>
      <c r="J247" s="3">
        <f>MAX(E243:E246)</f>
        <v>0.16990750950060662</v>
      </c>
    </row>
    <row r="248" spans="1:20">
      <c r="B248" s="20"/>
      <c r="J248" t="s">
        <v>21</v>
      </c>
    </row>
    <row r="249" spans="1:20">
      <c r="B249" s="20"/>
      <c r="G249" s="110" t="s">
        <v>22</v>
      </c>
      <c r="H249" s="110"/>
      <c r="I249" s="110"/>
      <c r="J249" s="3">
        <v>0.62390000000000001</v>
      </c>
    </row>
    <row r="250" spans="1:20">
      <c r="B250" s="20"/>
      <c r="G250" t="s">
        <v>23</v>
      </c>
      <c r="J250" t="s">
        <v>24</v>
      </c>
    </row>
    <row r="251" spans="1:20">
      <c r="B251" s="20"/>
      <c r="G251" s="109" t="s">
        <v>25</v>
      </c>
      <c r="H251" s="109"/>
      <c r="I251" s="109"/>
    </row>
    <row r="254" spans="1:20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</row>
    <row r="255" spans="1:20">
      <c r="A255" s="24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O255" t="s">
        <v>49</v>
      </c>
      <c r="R255" t="s">
        <v>49</v>
      </c>
      <c r="S255" t="s">
        <v>49</v>
      </c>
      <c r="T255" t="s">
        <v>49</v>
      </c>
    </row>
    <row r="256" spans="1:20">
      <c r="O256" t="s">
        <v>49</v>
      </c>
    </row>
    <row r="257" spans="1:17">
      <c r="O257" t="s">
        <v>49</v>
      </c>
    </row>
    <row r="258" spans="1:17">
      <c r="A258" s="7" t="s">
        <v>15</v>
      </c>
      <c r="B258" s="7"/>
      <c r="C258" s="7"/>
      <c r="D258" s="7" t="s">
        <v>96</v>
      </c>
      <c r="E258" s="7"/>
      <c r="F258" s="7"/>
      <c r="G258" s="7"/>
      <c r="H258" s="7"/>
      <c r="I258" s="7"/>
      <c r="J258" s="7"/>
      <c r="K258" s="7"/>
      <c r="O258" t="s">
        <v>49</v>
      </c>
    </row>
    <row r="259" spans="1:17">
      <c r="A259" t="s">
        <v>16</v>
      </c>
      <c r="B259" t="s">
        <v>0</v>
      </c>
      <c r="C259" t="s">
        <v>17</v>
      </c>
      <c r="D259" t="s">
        <v>18</v>
      </c>
      <c r="E259" t="s">
        <v>19</v>
      </c>
      <c r="O259" t="s">
        <v>49</v>
      </c>
    </row>
    <row r="260" spans="1:17">
      <c r="A260">
        <v>1</v>
      </c>
      <c r="B260">
        <v>1.7272727272727273</v>
      </c>
      <c r="C260">
        <f>(A260-1)/$H$260</f>
        <v>0</v>
      </c>
      <c r="D260">
        <f>_xlfn.NORM.DIST(B260,$H$261,$H$262,1)</f>
        <v>8.0703060515137939E-2</v>
      </c>
      <c r="E260">
        <f>ABS(C260-D260)</f>
        <v>8.0703060515137939E-2</v>
      </c>
      <c r="G260" s="8" t="s">
        <v>1</v>
      </c>
      <c r="H260" s="9">
        <f>COUNT(B260:B269)</f>
        <v>4</v>
      </c>
      <c r="O260" t="s">
        <v>49</v>
      </c>
    </row>
    <row r="261" spans="1:17">
      <c r="A261">
        <v>2</v>
      </c>
      <c r="B261">
        <v>2.2727272727272729</v>
      </c>
      <c r="C261">
        <f t="shared" ref="C261:C263" si="48">(A261-1)/$H$260</f>
        <v>0.25</v>
      </c>
      <c r="D261">
        <f t="shared" ref="D261:D263" si="49">_xlfn.NORM.DIST(B261,$H$261,$H$262,1)</f>
        <v>0.53939515503478197</v>
      </c>
      <c r="E261">
        <f t="shared" ref="E261:E263" si="50">ABS(C261-D261)</f>
        <v>0.28939515503478197</v>
      </c>
      <c r="G261" s="10" t="s">
        <v>2</v>
      </c>
      <c r="H261" s="22">
        <f>AVERAGE(B260:B269)</f>
        <v>2.2367424242424243</v>
      </c>
      <c r="O261" t="s">
        <v>49</v>
      </c>
    </row>
    <row r="262" spans="1:17">
      <c r="A262">
        <v>3</v>
      </c>
      <c r="B262">
        <v>2.3636363636363638</v>
      </c>
      <c r="C262">
        <f t="shared" si="48"/>
        <v>0.5</v>
      </c>
      <c r="D262">
        <f t="shared" si="49"/>
        <v>0.63637578912060477</v>
      </c>
      <c r="E262">
        <f t="shared" si="50"/>
        <v>0.13637578912060477</v>
      </c>
      <c r="G262" s="12" t="s">
        <v>3</v>
      </c>
      <c r="H262" s="23">
        <f>_xlfn.STDEV.S(B260:B269)</f>
        <v>0.36381387712686597</v>
      </c>
      <c r="O262" t="s">
        <v>49</v>
      </c>
    </row>
    <row r="263" spans="1:17">
      <c r="A263">
        <v>4</v>
      </c>
      <c r="B263">
        <v>2.5833333333333335</v>
      </c>
      <c r="C263">
        <f t="shared" si="48"/>
        <v>0.75</v>
      </c>
      <c r="D263">
        <f t="shared" si="49"/>
        <v>0.82961880353625994</v>
      </c>
      <c r="E263">
        <f t="shared" si="50"/>
        <v>7.9618803536259941E-2</v>
      </c>
      <c r="O263" t="s">
        <v>49</v>
      </c>
    </row>
    <row r="264" spans="1:17">
      <c r="G264" s="110" t="s">
        <v>20</v>
      </c>
      <c r="H264" s="110"/>
      <c r="I264" s="110"/>
      <c r="J264" s="3">
        <f>MAX(E260:E269)</f>
        <v>0.28939515503478197</v>
      </c>
    </row>
    <row r="265" spans="1:17">
      <c r="J265" t="s">
        <v>21</v>
      </c>
    </row>
    <row r="266" spans="1:17">
      <c r="G266" s="110" t="s">
        <v>22</v>
      </c>
      <c r="H266" s="110"/>
      <c r="I266" s="110"/>
      <c r="J266" s="3">
        <v>0.62390000000000001</v>
      </c>
    </row>
    <row r="267" spans="1:17">
      <c r="G267" t="s">
        <v>23</v>
      </c>
      <c r="J267" t="s">
        <v>24</v>
      </c>
      <c r="Q267" t="s">
        <v>49</v>
      </c>
    </row>
    <row r="268" spans="1:17">
      <c r="G268" s="109" t="s">
        <v>25</v>
      </c>
      <c r="H268" s="109"/>
      <c r="I268" s="109"/>
      <c r="P268" t="s">
        <v>49</v>
      </c>
      <c r="Q268" t="s">
        <v>49</v>
      </c>
    </row>
    <row r="269" spans="1:17">
      <c r="P269" t="s">
        <v>49</v>
      </c>
      <c r="Q269" t="s">
        <v>49</v>
      </c>
    </row>
    <row r="271" spans="1:17">
      <c r="A271" s="7" t="s">
        <v>15</v>
      </c>
      <c r="B271" s="7"/>
      <c r="C271" s="7"/>
      <c r="D271" s="7" t="s">
        <v>97</v>
      </c>
      <c r="E271" s="7"/>
      <c r="F271" s="7"/>
      <c r="G271" s="7"/>
      <c r="H271" s="7"/>
      <c r="I271" s="7"/>
      <c r="J271" s="7"/>
      <c r="K271" s="7"/>
    </row>
    <row r="272" spans="1:17">
      <c r="A272" t="s">
        <v>16</v>
      </c>
      <c r="B272" t="s">
        <v>0</v>
      </c>
      <c r="C272" t="s">
        <v>17</v>
      </c>
      <c r="D272" t="s">
        <v>18</v>
      </c>
      <c r="E272" t="s">
        <v>19</v>
      </c>
    </row>
    <row r="273" spans="1:11">
      <c r="A273">
        <v>1</v>
      </c>
      <c r="B273">
        <v>1.4545454545454546</v>
      </c>
      <c r="C273">
        <f>(A273-1)/$H$273</f>
        <v>0</v>
      </c>
      <c r="D273">
        <f>_xlfn.NORM.DIST(B273,$H$274,$H$275,1)</f>
        <v>2.8887665788995924E-2</v>
      </c>
      <c r="E273">
        <f>ABS(C273-D273)</f>
        <v>2.8887665788995924E-2</v>
      </c>
      <c r="G273" s="8" t="s">
        <v>1</v>
      </c>
      <c r="H273" s="9">
        <f>COUNT(B273:B287)</f>
        <v>11</v>
      </c>
    </row>
    <row r="274" spans="1:11">
      <c r="A274">
        <v>2</v>
      </c>
      <c r="B274">
        <v>1.75</v>
      </c>
      <c r="C274">
        <f t="shared" ref="C274:C283" si="51">(A274-1)/$H$273</f>
        <v>9.0909090909090912E-2</v>
      </c>
      <c r="D274">
        <f t="shared" ref="D274:D283" si="52">_xlfn.NORM.DIST(B274,$H$274,$H$275,1)</f>
        <v>0.12620523424740826</v>
      </c>
      <c r="E274">
        <f t="shared" ref="E274:E283" si="53">ABS(C274-D274)</f>
        <v>3.5296143338317348E-2</v>
      </c>
      <c r="G274" s="10" t="s">
        <v>2</v>
      </c>
      <c r="H274" s="22">
        <f>AVERAGE(B273:B283)</f>
        <v>2.1991417673235856</v>
      </c>
    </row>
    <row r="275" spans="1:11">
      <c r="A275">
        <v>3</v>
      </c>
      <c r="B275">
        <v>2</v>
      </c>
      <c r="C275">
        <f t="shared" si="51"/>
        <v>0.18181818181818182</v>
      </c>
      <c r="D275">
        <f t="shared" si="52"/>
        <v>0.30591675731307</v>
      </c>
      <c r="E275">
        <f t="shared" si="53"/>
        <v>0.12409857549488817</v>
      </c>
      <c r="G275" s="12" t="s">
        <v>3</v>
      </c>
      <c r="H275" s="23">
        <f>_xlfn.STDEV.S(B273:B283)</f>
        <v>0.39243006563860938</v>
      </c>
    </row>
    <row r="276" spans="1:11">
      <c r="A276">
        <v>4</v>
      </c>
      <c r="B276">
        <v>2</v>
      </c>
      <c r="C276">
        <f t="shared" si="51"/>
        <v>0.27272727272727271</v>
      </c>
      <c r="D276">
        <f t="shared" si="52"/>
        <v>0.30591675731307</v>
      </c>
      <c r="E276">
        <f t="shared" si="53"/>
        <v>3.3189484585797291E-2</v>
      </c>
    </row>
    <row r="277" spans="1:11">
      <c r="A277">
        <v>5</v>
      </c>
      <c r="B277">
        <v>2.0769230769230771</v>
      </c>
      <c r="C277">
        <f t="shared" si="51"/>
        <v>0.36363636363636365</v>
      </c>
      <c r="D277">
        <f t="shared" si="52"/>
        <v>0.37773281238524992</v>
      </c>
      <c r="E277">
        <f t="shared" si="53"/>
        <v>1.409644874888627E-2</v>
      </c>
      <c r="G277" s="110" t="s">
        <v>20</v>
      </c>
      <c r="H277" s="110"/>
      <c r="I277" s="110"/>
      <c r="J277" s="3">
        <f>MAX(E273:E283)</f>
        <v>0.12409857549488817</v>
      </c>
    </row>
    <row r="278" spans="1:11">
      <c r="A278">
        <v>6</v>
      </c>
      <c r="B278">
        <v>2.25</v>
      </c>
      <c r="C278">
        <f t="shared" si="51"/>
        <v>0.45454545454545453</v>
      </c>
      <c r="D278">
        <f t="shared" si="52"/>
        <v>0.55155783884983056</v>
      </c>
      <c r="E278">
        <f t="shared" si="53"/>
        <v>9.7012384304376031E-2</v>
      </c>
      <c r="J278" t="s">
        <v>21</v>
      </c>
    </row>
    <row r="279" spans="1:11">
      <c r="A279">
        <v>7</v>
      </c>
      <c r="B279">
        <v>2.3636363636363638</v>
      </c>
      <c r="C279">
        <f t="shared" si="51"/>
        <v>0.54545454545454541</v>
      </c>
      <c r="D279">
        <f t="shared" si="52"/>
        <v>0.66245375967568398</v>
      </c>
      <c r="E279">
        <f t="shared" si="53"/>
        <v>0.11699921422113857</v>
      </c>
      <c r="G279" s="110" t="s">
        <v>22</v>
      </c>
      <c r="H279" s="110"/>
      <c r="I279" s="110"/>
      <c r="J279" s="3">
        <v>0.39119999999999999</v>
      </c>
    </row>
    <row r="280" spans="1:11">
      <c r="A280">
        <v>8</v>
      </c>
      <c r="B280">
        <v>2.4166666666666665</v>
      </c>
      <c r="C280">
        <f t="shared" si="51"/>
        <v>0.63636363636363635</v>
      </c>
      <c r="D280">
        <f t="shared" si="52"/>
        <v>0.71031402165488711</v>
      </c>
      <c r="E280">
        <f t="shared" si="53"/>
        <v>7.3950385291250753E-2</v>
      </c>
      <c r="G280" t="s">
        <v>23</v>
      </c>
      <c r="J280" t="s">
        <v>24</v>
      </c>
    </row>
    <row r="281" spans="1:11">
      <c r="A281">
        <v>9</v>
      </c>
      <c r="B281">
        <v>2.5</v>
      </c>
      <c r="C281">
        <f t="shared" si="51"/>
        <v>0.72727272727272729</v>
      </c>
      <c r="D281">
        <f t="shared" si="52"/>
        <v>0.77835648597177642</v>
      </c>
      <c r="E281">
        <f t="shared" si="53"/>
        <v>5.1083758699049131E-2</v>
      </c>
      <c r="G281" s="109" t="s">
        <v>25</v>
      </c>
      <c r="H281" s="109"/>
      <c r="I281" s="109"/>
    </row>
    <row r="282" spans="1:11">
      <c r="A282">
        <v>10</v>
      </c>
      <c r="B282">
        <v>2.5454545454545454</v>
      </c>
      <c r="C282">
        <f t="shared" si="51"/>
        <v>0.81818181818181823</v>
      </c>
      <c r="D282">
        <f t="shared" si="52"/>
        <v>0.81124210803356955</v>
      </c>
      <c r="E282">
        <f t="shared" si="53"/>
        <v>6.9397101482486789E-3</v>
      </c>
    </row>
    <row r="283" spans="1:11">
      <c r="A283">
        <v>11</v>
      </c>
      <c r="B283">
        <v>2.8333333333333335</v>
      </c>
      <c r="C283">
        <f t="shared" si="51"/>
        <v>0.90909090909090906</v>
      </c>
      <c r="D283">
        <f t="shared" si="52"/>
        <v>0.94695961414208774</v>
      </c>
      <c r="E283">
        <f t="shared" si="53"/>
        <v>3.7868705051178675E-2</v>
      </c>
    </row>
    <row r="286" spans="1:11">
      <c r="A286" s="7" t="s">
        <v>15</v>
      </c>
      <c r="B286" s="7"/>
      <c r="C286" s="7"/>
      <c r="D286" s="7" t="s">
        <v>98</v>
      </c>
      <c r="E286" s="7"/>
      <c r="F286" s="7"/>
      <c r="G286" s="7"/>
      <c r="H286" s="7"/>
      <c r="I286" s="7"/>
      <c r="J286" s="7"/>
      <c r="K286" s="7"/>
    </row>
    <row r="287" spans="1:11">
      <c r="A287" t="s">
        <v>16</v>
      </c>
      <c r="B287" t="s">
        <v>0</v>
      </c>
      <c r="C287" t="s">
        <v>17</v>
      </c>
      <c r="D287" t="s">
        <v>18</v>
      </c>
      <c r="E287" t="s">
        <v>19</v>
      </c>
    </row>
    <row r="288" spans="1:11">
      <c r="A288">
        <v>1</v>
      </c>
      <c r="B288">
        <v>2</v>
      </c>
      <c r="C288">
        <f>(A288-1)/$H$288</f>
        <v>0</v>
      </c>
      <c r="D288">
        <f>_xlfn.NORM.DIST(B288,$H$289,$H$290,1)</f>
        <v>6.8577609459224101E-2</v>
      </c>
      <c r="E288">
        <f>ABS(C288-D288)</f>
        <v>6.8577609459224101E-2</v>
      </c>
      <c r="G288" s="8" t="s">
        <v>1</v>
      </c>
      <c r="H288" s="9">
        <f>COUNT(B288:B297)</f>
        <v>8</v>
      </c>
    </row>
    <row r="289" spans="1:11">
      <c r="A289">
        <v>2</v>
      </c>
      <c r="B289">
        <v>2.1111111111111112</v>
      </c>
      <c r="C289">
        <f t="shared" ref="C289:C295" si="54">(A289-1)/$H$288</f>
        <v>0.125</v>
      </c>
      <c r="D289">
        <f t="shared" ref="D289:D295" si="55">_xlfn.NORM.DIST(B289,$H$289,$H$290,1)</f>
        <v>0.16860252953599797</v>
      </c>
      <c r="E289">
        <f t="shared" ref="E289:E295" si="56">ABS(C289-D289)</f>
        <v>4.3602529535997969E-2</v>
      </c>
      <c r="G289" s="10" t="s">
        <v>2</v>
      </c>
      <c r="H289" s="22">
        <f>AVERAGE(B288:B297)</f>
        <v>2.3135416666666666</v>
      </c>
    </row>
    <row r="290" spans="1:11">
      <c r="A290">
        <v>3</v>
      </c>
      <c r="B290">
        <v>2.2222222222222223</v>
      </c>
      <c r="C290">
        <f t="shared" si="54"/>
        <v>0.25</v>
      </c>
      <c r="D290">
        <f t="shared" si="55"/>
        <v>0.33253062020721924</v>
      </c>
      <c r="E290">
        <f t="shared" si="56"/>
        <v>8.2530620207219241E-2</v>
      </c>
      <c r="G290" s="12" t="s">
        <v>3</v>
      </c>
      <c r="H290" s="23">
        <f>_xlfn.STDEV.S(B288:B297)</f>
        <v>0.21093056973069019</v>
      </c>
    </row>
    <row r="291" spans="1:11">
      <c r="A291">
        <v>4</v>
      </c>
      <c r="B291">
        <v>2.2999999999999998</v>
      </c>
      <c r="C291">
        <f t="shared" si="54"/>
        <v>0.375</v>
      </c>
      <c r="D291">
        <f t="shared" si="55"/>
        <v>0.47440563197472885</v>
      </c>
      <c r="E291">
        <f t="shared" si="56"/>
        <v>9.9405631974728847E-2</v>
      </c>
    </row>
    <row r="292" spans="1:11">
      <c r="A292">
        <v>5</v>
      </c>
      <c r="B292">
        <v>2.3333333333333335</v>
      </c>
      <c r="C292">
        <f t="shared" si="54"/>
        <v>0.5</v>
      </c>
      <c r="D292">
        <f t="shared" si="55"/>
        <v>0.53737799648955964</v>
      </c>
      <c r="E292">
        <f t="shared" si="56"/>
        <v>3.7377996489559639E-2</v>
      </c>
      <c r="G292" s="110" t="s">
        <v>20</v>
      </c>
      <c r="H292" s="110"/>
      <c r="I292" s="110"/>
      <c r="J292" s="3">
        <f>MAX(E288:E297)</f>
        <v>9.9405631974728847E-2</v>
      </c>
    </row>
    <row r="293" spans="1:11">
      <c r="A293">
        <v>6</v>
      </c>
      <c r="B293">
        <v>2.375</v>
      </c>
      <c r="C293">
        <f t="shared" si="54"/>
        <v>0.625</v>
      </c>
      <c r="D293">
        <f t="shared" si="55"/>
        <v>0.61461490326815083</v>
      </c>
      <c r="E293">
        <f t="shared" si="56"/>
        <v>1.0385096731849175E-2</v>
      </c>
      <c r="J293" t="s">
        <v>21</v>
      </c>
    </row>
    <row r="294" spans="1:11">
      <c r="A294">
        <v>7</v>
      </c>
      <c r="B294">
        <v>2.5</v>
      </c>
      <c r="C294">
        <f t="shared" si="54"/>
        <v>0.75</v>
      </c>
      <c r="D294">
        <f t="shared" si="55"/>
        <v>0.8116464035868064</v>
      </c>
      <c r="E294">
        <f t="shared" si="56"/>
        <v>6.1646403586806398E-2</v>
      </c>
      <c r="G294" s="110" t="s">
        <v>22</v>
      </c>
      <c r="H294" s="110"/>
      <c r="I294" s="110"/>
      <c r="J294" s="3">
        <v>0.45429999999999998</v>
      </c>
    </row>
    <row r="295" spans="1:11">
      <c r="A295">
        <v>8</v>
      </c>
      <c r="B295">
        <v>2.6666666666666665</v>
      </c>
      <c r="C295">
        <f t="shared" si="54"/>
        <v>0.875</v>
      </c>
      <c r="D295">
        <f t="shared" si="55"/>
        <v>0.95294738283562197</v>
      </c>
      <c r="E295">
        <f t="shared" si="56"/>
        <v>7.794738283562197E-2</v>
      </c>
      <c r="G295" t="s">
        <v>23</v>
      </c>
      <c r="J295" t="s">
        <v>24</v>
      </c>
    </row>
    <row r="296" spans="1:11">
      <c r="G296" s="109" t="s">
        <v>25</v>
      </c>
      <c r="H296" s="109"/>
      <c r="I296" s="109"/>
    </row>
    <row r="299" spans="1:11">
      <c r="A299" s="7" t="s">
        <v>15</v>
      </c>
      <c r="B299" s="7"/>
      <c r="C299" s="7"/>
      <c r="D299" s="7" t="s">
        <v>99</v>
      </c>
      <c r="E299" s="7"/>
      <c r="F299" s="7"/>
      <c r="G299" s="7"/>
      <c r="H299" s="7"/>
      <c r="I299" s="7"/>
      <c r="J299" s="7"/>
      <c r="K299" s="7"/>
    </row>
    <row r="300" spans="1:11">
      <c r="A300" t="s">
        <v>16</v>
      </c>
      <c r="B300" t="s">
        <v>0</v>
      </c>
      <c r="C300" t="s">
        <v>17</v>
      </c>
      <c r="D300" t="s">
        <v>18</v>
      </c>
      <c r="E300" t="s">
        <v>19</v>
      </c>
    </row>
    <row r="301" spans="1:11">
      <c r="A301">
        <v>1</v>
      </c>
      <c r="B301">
        <v>2.375</v>
      </c>
      <c r="C301">
        <f>(A301-1)/$H$301</f>
        <v>0</v>
      </c>
      <c r="D301">
        <f>_xlfn.NORM.DIST(B301,$H$302,$H$303,1)</f>
        <v>0.27185878444817202</v>
      </c>
      <c r="E301">
        <f>ABS(C301-D301)</f>
        <v>0.27185878444817202</v>
      </c>
      <c r="G301" s="8" t="s">
        <v>1</v>
      </c>
      <c r="H301" s="9">
        <f>COUNT(B301:B304)</f>
        <v>4</v>
      </c>
    </row>
    <row r="302" spans="1:11">
      <c r="A302">
        <v>2</v>
      </c>
      <c r="B302">
        <v>2.375</v>
      </c>
      <c r="C302">
        <f t="shared" ref="C302:C304" si="57">(A302-1)/$H$301</f>
        <v>0.25</v>
      </c>
      <c r="D302">
        <f t="shared" ref="D302:D304" si="58">_xlfn.NORM.DIST(B302,$H$302,$H$303,1)</f>
        <v>0.27185878444817202</v>
      </c>
      <c r="E302">
        <f t="shared" ref="E302:E304" si="59">ABS(C302-D302)</f>
        <v>2.1858784448172019E-2</v>
      </c>
      <c r="G302" s="10" t="s">
        <v>2</v>
      </c>
      <c r="H302" s="22">
        <f>AVERAGE(B301:B304)</f>
        <v>2.4986111111111109</v>
      </c>
    </row>
    <row r="303" spans="1:11">
      <c r="A303">
        <v>3</v>
      </c>
      <c r="B303">
        <v>2.4444444444444446</v>
      </c>
      <c r="C303">
        <f t="shared" si="57"/>
        <v>0.5</v>
      </c>
      <c r="D303">
        <f t="shared" si="58"/>
        <v>0.39509002481729449</v>
      </c>
      <c r="E303">
        <f t="shared" si="59"/>
        <v>0.10490997518270551</v>
      </c>
      <c r="G303" s="12" t="s">
        <v>3</v>
      </c>
      <c r="H303" s="23">
        <f>_xlfn.STDEV.S(B301:B304)</f>
        <v>0.20357529622861381</v>
      </c>
    </row>
    <row r="304" spans="1:11">
      <c r="A304">
        <v>4</v>
      </c>
      <c r="B304">
        <v>2.8</v>
      </c>
      <c r="C304">
        <f t="shared" si="57"/>
        <v>0.75</v>
      </c>
      <c r="D304">
        <f t="shared" si="58"/>
        <v>0.93062722885189142</v>
      </c>
      <c r="E304">
        <f t="shared" si="59"/>
        <v>0.18062722885189142</v>
      </c>
    </row>
    <row r="305" spans="1:15">
      <c r="B305" s="20"/>
      <c r="G305" s="110" t="s">
        <v>20</v>
      </c>
      <c r="H305" s="110"/>
      <c r="I305" s="110"/>
      <c r="J305" s="3">
        <f>MAX(E301:E304)</f>
        <v>0.27185878444817202</v>
      </c>
    </row>
    <row r="306" spans="1:15">
      <c r="B306" s="20"/>
      <c r="J306" t="s">
        <v>21</v>
      </c>
      <c r="O306" t="s">
        <v>49</v>
      </c>
    </row>
    <row r="307" spans="1:15">
      <c r="B307" s="20"/>
      <c r="G307" s="110" t="s">
        <v>22</v>
      </c>
      <c r="H307" s="110"/>
      <c r="I307" s="110"/>
      <c r="J307" s="3">
        <v>0.62390000000000001</v>
      </c>
      <c r="O307" t="s">
        <v>49</v>
      </c>
    </row>
    <row r="308" spans="1:15">
      <c r="B308" s="20"/>
      <c r="G308" t="s">
        <v>23</v>
      </c>
      <c r="J308" t="s">
        <v>24</v>
      </c>
      <c r="O308" t="s">
        <v>49</v>
      </c>
    </row>
    <row r="309" spans="1:15">
      <c r="B309" s="20"/>
      <c r="G309" s="109" t="s">
        <v>25</v>
      </c>
      <c r="H309" s="109"/>
      <c r="I309" s="109"/>
    </row>
    <row r="310" spans="1:15">
      <c r="B310" s="20"/>
    </row>
    <row r="311" spans="1:15">
      <c r="B311" s="20"/>
    </row>
    <row r="312" spans="1:15">
      <c r="A312" s="7" t="s">
        <v>15</v>
      </c>
      <c r="B312" s="7"/>
      <c r="C312" s="7"/>
      <c r="D312" s="7" t="s">
        <v>100</v>
      </c>
      <c r="E312" s="7"/>
      <c r="F312" s="7"/>
      <c r="G312" s="7"/>
      <c r="H312" s="7"/>
      <c r="I312" s="7"/>
      <c r="J312" s="7"/>
      <c r="K312" s="7"/>
    </row>
    <row r="313" spans="1:15">
      <c r="A313" t="s">
        <v>16</v>
      </c>
      <c r="B313" t="s">
        <v>0</v>
      </c>
      <c r="C313" t="s">
        <v>17</v>
      </c>
      <c r="D313" t="s">
        <v>18</v>
      </c>
      <c r="E313" t="s">
        <v>19</v>
      </c>
    </row>
    <row r="314" spans="1:15">
      <c r="A314">
        <v>1</v>
      </c>
      <c r="B314">
        <v>1.7</v>
      </c>
      <c r="C314">
        <f>(A314-1)/$H$314</f>
        <v>0</v>
      </c>
      <c r="D314">
        <f>_xlfn.NORM.DIST(B314,$H$315,$H$316,1)</f>
        <v>9.409656919698349E-2</v>
      </c>
      <c r="E314">
        <f>ABS(C314-D314)</f>
        <v>9.409656919698349E-2</v>
      </c>
      <c r="G314" s="8" t="s">
        <v>1</v>
      </c>
      <c r="H314" s="9">
        <f>COUNT(B314:B323)</f>
        <v>4</v>
      </c>
    </row>
    <row r="315" spans="1:15">
      <c r="A315">
        <v>2</v>
      </c>
      <c r="B315">
        <v>2.1666666666666665</v>
      </c>
      <c r="C315">
        <f t="shared" ref="C315:C317" si="60">(A315-1)/$H$314</f>
        <v>0.25</v>
      </c>
      <c r="D315">
        <f t="shared" ref="D315:D317" si="61">_xlfn.NORM.DIST(B315,$H$315,$H$316,1)</f>
        <v>0.44121029685595609</v>
      </c>
      <c r="E315">
        <f t="shared" ref="E315:E317" si="62">ABS(C315-D315)</f>
        <v>0.19121029685595609</v>
      </c>
      <c r="G315" s="10" t="s">
        <v>2</v>
      </c>
      <c r="H315" s="22">
        <f>AVERAGE(B314:B323)</f>
        <v>2.2257575757575756</v>
      </c>
    </row>
    <row r="316" spans="1:15">
      <c r="A316">
        <v>3</v>
      </c>
      <c r="B316">
        <v>2.4</v>
      </c>
      <c r="C316">
        <f t="shared" si="60"/>
        <v>0.5</v>
      </c>
      <c r="D316">
        <f t="shared" si="61"/>
        <v>0.66862497565304257</v>
      </c>
      <c r="E316">
        <f t="shared" si="62"/>
        <v>0.16862497565304257</v>
      </c>
      <c r="G316" s="12" t="s">
        <v>3</v>
      </c>
      <c r="H316" s="23">
        <f>_xlfn.STDEV.S(B314:B323)</f>
        <v>0.39952910758207083</v>
      </c>
    </row>
    <row r="317" spans="1:15">
      <c r="A317">
        <v>4</v>
      </c>
      <c r="B317">
        <v>2.6363636363636362</v>
      </c>
      <c r="C317">
        <f t="shared" si="60"/>
        <v>0.75</v>
      </c>
      <c r="D317">
        <f t="shared" si="61"/>
        <v>0.84796040276902718</v>
      </c>
      <c r="E317">
        <f t="shared" si="62"/>
        <v>9.7960402769027177E-2</v>
      </c>
    </row>
    <row r="318" spans="1:15">
      <c r="G318" s="110" t="s">
        <v>20</v>
      </c>
      <c r="H318" s="110"/>
      <c r="I318" s="110"/>
      <c r="J318" s="3">
        <f>MAX(E314:E323)</f>
        <v>0.19121029685595609</v>
      </c>
    </row>
    <row r="319" spans="1:15">
      <c r="J319" t="s">
        <v>21</v>
      </c>
    </row>
    <row r="320" spans="1:15">
      <c r="G320" s="110" t="s">
        <v>22</v>
      </c>
      <c r="H320" s="110"/>
      <c r="I320" s="110"/>
      <c r="J320" s="3">
        <v>0.62390000000000001</v>
      </c>
    </row>
    <row r="321" spans="1:11">
      <c r="G321" t="s">
        <v>23</v>
      </c>
      <c r="J321" t="s">
        <v>24</v>
      </c>
    </row>
    <row r="322" spans="1:11">
      <c r="G322" s="109" t="s">
        <v>25</v>
      </c>
      <c r="H322" s="109"/>
      <c r="I322" s="109"/>
    </row>
    <row r="325" spans="1:11">
      <c r="A325" s="7" t="s">
        <v>15</v>
      </c>
      <c r="B325" s="7"/>
      <c r="C325" s="7"/>
      <c r="D325" s="7" t="s">
        <v>101</v>
      </c>
      <c r="E325" s="7"/>
      <c r="F325" s="7"/>
      <c r="G325" s="7"/>
      <c r="H325" s="7"/>
      <c r="I325" s="7"/>
      <c r="J325" s="7"/>
      <c r="K325" s="7"/>
    </row>
    <row r="326" spans="1:11">
      <c r="A326" t="s">
        <v>16</v>
      </c>
      <c r="B326" t="s">
        <v>0</v>
      </c>
      <c r="C326" t="s">
        <v>17</v>
      </c>
      <c r="D326" t="s">
        <v>18</v>
      </c>
      <c r="E326" t="s">
        <v>19</v>
      </c>
    </row>
    <row r="327" spans="1:11">
      <c r="A327">
        <v>1</v>
      </c>
      <c r="B327">
        <v>1.5</v>
      </c>
      <c r="C327">
        <f>(A327-1)/$H$327</f>
        <v>0</v>
      </c>
      <c r="D327">
        <f>_xlfn.NORM.DIST(B327,$H$328,$H$329,1)</f>
        <v>5.7555537593799326E-2</v>
      </c>
      <c r="E327">
        <f>ABS(C327-D327)</f>
        <v>5.7555537593799326E-2</v>
      </c>
      <c r="G327" s="8" t="s">
        <v>1</v>
      </c>
      <c r="H327" s="9">
        <f>COUNT(B327:B341)</f>
        <v>11</v>
      </c>
    </row>
    <row r="328" spans="1:11">
      <c r="A328">
        <v>2</v>
      </c>
      <c r="B328">
        <v>1.5454545454545454</v>
      </c>
      <c r="C328">
        <f t="shared" ref="C328:C337" si="63">(A328-1)/$H$327</f>
        <v>9.0909090909090912E-2</v>
      </c>
      <c r="D328">
        <f t="shared" ref="D328:D337" si="64">_xlfn.NORM.DIST(B328,$H$328,$H$329,1)</f>
        <v>6.8953287750181336E-2</v>
      </c>
      <c r="E328">
        <f t="shared" ref="E328:E337" si="65">ABS(C328-D328)</f>
        <v>2.1955803158909576E-2</v>
      </c>
      <c r="G328" s="10" t="s">
        <v>2</v>
      </c>
      <c r="H328" s="22">
        <f>AVERAGE(B327:B337)</f>
        <v>2.2784894398530762</v>
      </c>
    </row>
    <row r="329" spans="1:11">
      <c r="A329">
        <v>3</v>
      </c>
      <c r="B329">
        <v>2.0833333333333335</v>
      </c>
      <c r="C329">
        <f t="shared" si="63"/>
        <v>0.18181818181818182</v>
      </c>
      <c r="D329">
        <f t="shared" si="64"/>
        <v>0.34642594375259833</v>
      </c>
      <c r="E329">
        <f t="shared" si="65"/>
        <v>0.16460776193441651</v>
      </c>
      <c r="G329" s="12" t="s">
        <v>3</v>
      </c>
      <c r="H329" s="23">
        <f>_xlfn.STDEV.S(B327:B337)</f>
        <v>0.49408134564249639</v>
      </c>
    </row>
    <row r="330" spans="1:11">
      <c r="A330">
        <v>4</v>
      </c>
      <c r="B330">
        <v>2.1</v>
      </c>
      <c r="C330">
        <f t="shared" si="63"/>
        <v>0.27272727272727271</v>
      </c>
      <c r="D330">
        <f t="shared" si="64"/>
        <v>0.35895435204862192</v>
      </c>
      <c r="E330">
        <f t="shared" si="65"/>
        <v>8.6227079321349209E-2</v>
      </c>
    </row>
    <row r="331" spans="1:11">
      <c r="A331">
        <v>5</v>
      </c>
      <c r="B331">
        <v>2.125</v>
      </c>
      <c r="C331">
        <f t="shared" si="63"/>
        <v>0.36363636363636365</v>
      </c>
      <c r="D331">
        <f t="shared" si="64"/>
        <v>0.37803099401724327</v>
      </c>
      <c r="E331">
        <f t="shared" si="65"/>
        <v>1.4394630380879625E-2</v>
      </c>
      <c r="G331" s="110" t="s">
        <v>20</v>
      </c>
      <c r="H331" s="110"/>
      <c r="I331" s="110"/>
      <c r="J331" s="3">
        <f>MAX(E327:E337)</f>
        <v>0.16460776193441651</v>
      </c>
    </row>
    <row r="332" spans="1:11">
      <c r="A332">
        <v>6</v>
      </c>
      <c r="B332">
        <v>2.25</v>
      </c>
      <c r="C332">
        <f t="shared" si="63"/>
        <v>0.45454545454545453</v>
      </c>
      <c r="D332">
        <f t="shared" si="64"/>
        <v>0.47700915611737177</v>
      </c>
      <c r="E332">
        <f t="shared" si="65"/>
        <v>2.2463701571917238E-2</v>
      </c>
      <c r="J332" t="s">
        <v>21</v>
      </c>
    </row>
    <row r="333" spans="1:11">
      <c r="A333">
        <v>7</v>
      </c>
      <c r="B333">
        <v>2.3333333333333335</v>
      </c>
      <c r="C333">
        <f t="shared" si="63"/>
        <v>0.54545454545454541</v>
      </c>
      <c r="D333">
        <f t="shared" si="64"/>
        <v>0.54419252007075336</v>
      </c>
      <c r="E333">
        <f t="shared" si="65"/>
        <v>1.2620253837920536E-3</v>
      </c>
      <c r="G333" s="110" t="s">
        <v>22</v>
      </c>
      <c r="H333" s="110"/>
      <c r="I333" s="110"/>
      <c r="J333" s="3">
        <v>0.39119999999999999</v>
      </c>
    </row>
    <row r="334" spans="1:11">
      <c r="A334">
        <v>8</v>
      </c>
      <c r="B334">
        <v>2.5454545454545454</v>
      </c>
      <c r="C334">
        <f t="shared" si="63"/>
        <v>0.63636363636363635</v>
      </c>
      <c r="D334">
        <f t="shared" si="64"/>
        <v>0.70551396022071766</v>
      </c>
      <c r="E334">
        <f t="shared" si="65"/>
        <v>6.9150323857081308E-2</v>
      </c>
      <c r="G334" t="s">
        <v>23</v>
      </c>
      <c r="J334" t="s">
        <v>24</v>
      </c>
    </row>
    <row r="335" spans="1:11">
      <c r="A335">
        <v>9</v>
      </c>
      <c r="B335">
        <v>2.6363636363636362</v>
      </c>
      <c r="C335">
        <f t="shared" si="63"/>
        <v>0.72727272727272729</v>
      </c>
      <c r="D335">
        <f t="shared" si="64"/>
        <v>0.76556609241954821</v>
      </c>
      <c r="E335">
        <f t="shared" si="65"/>
        <v>3.8293365146820912E-2</v>
      </c>
      <c r="G335" s="109" t="s">
        <v>25</v>
      </c>
      <c r="H335" s="109"/>
      <c r="I335" s="109"/>
    </row>
    <row r="336" spans="1:11">
      <c r="A336">
        <v>10</v>
      </c>
      <c r="B336">
        <v>2.8333333333333335</v>
      </c>
      <c r="C336">
        <f t="shared" si="63"/>
        <v>0.81818181818181823</v>
      </c>
      <c r="D336">
        <f t="shared" si="64"/>
        <v>0.86927718787281472</v>
      </c>
      <c r="E336">
        <f t="shared" si="65"/>
        <v>5.1095369690996484E-2</v>
      </c>
    </row>
    <row r="337" spans="1:11">
      <c r="A337">
        <v>11</v>
      </c>
      <c r="B337">
        <v>3.1111111111111112</v>
      </c>
      <c r="C337">
        <f t="shared" si="63"/>
        <v>0.90909090909090906</v>
      </c>
      <c r="D337">
        <f t="shared" si="64"/>
        <v>0.95402418227589314</v>
      </c>
      <c r="E337">
        <f t="shared" si="65"/>
        <v>4.4933273184984079E-2</v>
      </c>
    </row>
    <row r="340" spans="1:11">
      <c r="A340" s="7" t="s">
        <v>15</v>
      </c>
      <c r="B340" s="7"/>
      <c r="C340" s="7"/>
      <c r="D340" s="7" t="s">
        <v>102</v>
      </c>
      <c r="E340" s="7"/>
      <c r="F340" s="7"/>
      <c r="G340" s="7"/>
      <c r="H340" s="7"/>
      <c r="I340" s="7"/>
      <c r="J340" s="7"/>
      <c r="K340" s="7"/>
    </row>
    <row r="341" spans="1:11">
      <c r="A341" t="s">
        <v>16</v>
      </c>
      <c r="B341" t="s">
        <v>0</v>
      </c>
      <c r="C341" t="s">
        <v>17</v>
      </c>
      <c r="D341" t="s">
        <v>18</v>
      </c>
      <c r="E341" t="s">
        <v>19</v>
      </c>
    </row>
    <row r="342" spans="1:11">
      <c r="A342">
        <v>1</v>
      </c>
      <c r="B342">
        <v>2.1</v>
      </c>
      <c r="C342">
        <f>(A342-1)/$H$342</f>
        <v>0</v>
      </c>
      <c r="D342">
        <f>_xlfn.NORM.DIST(B342,$H$343,$H$344,1)</f>
        <v>0.10757225491429788</v>
      </c>
      <c r="E342">
        <f>ABS(C342-D342)</f>
        <v>0.10757225491429788</v>
      </c>
      <c r="G342" s="8" t="s">
        <v>1</v>
      </c>
      <c r="H342" s="9">
        <f>COUNT(B342:B351)</f>
        <v>8</v>
      </c>
    </row>
    <row r="343" spans="1:11">
      <c r="A343">
        <v>2</v>
      </c>
      <c r="B343">
        <v>2.2000000000000002</v>
      </c>
      <c r="C343">
        <f t="shared" ref="C343:C349" si="66">(A343-1)/$H$342</f>
        <v>0.125</v>
      </c>
      <c r="D343">
        <f t="shared" ref="D343:D349" si="67">_xlfn.NORM.DIST(B343,$H$343,$H$344,1)</f>
        <v>0.22218807427425119</v>
      </c>
      <c r="E343">
        <f t="shared" ref="E343:E349" si="68">ABS(C343-D343)</f>
        <v>9.718807427425119E-2</v>
      </c>
      <c r="G343" s="10" t="s">
        <v>2</v>
      </c>
      <c r="H343" s="22">
        <f>AVERAGE(B342:B351)</f>
        <v>2.3611111111111116</v>
      </c>
    </row>
    <row r="344" spans="1:11">
      <c r="A344">
        <v>3</v>
      </c>
      <c r="B344">
        <v>2.2000000000000002</v>
      </c>
      <c r="C344">
        <f t="shared" si="66"/>
        <v>0.25</v>
      </c>
      <c r="D344">
        <f t="shared" si="67"/>
        <v>0.22218807427425119</v>
      </c>
      <c r="E344">
        <f t="shared" si="68"/>
        <v>2.781192572574881E-2</v>
      </c>
      <c r="G344" s="12" t="s">
        <v>3</v>
      </c>
      <c r="H344" s="23">
        <f>_xlfn.STDEV.S(B342:B351)</f>
        <v>0.2106511279514805</v>
      </c>
    </row>
    <row r="345" spans="1:11">
      <c r="A345">
        <v>4</v>
      </c>
      <c r="B345">
        <v>2.2222222222222223</v>
      </c>
      <c r="C345">
        <f t="shared" si="66"/>
        <v>0.375</v>
      </c>
      <c r="D345">
        <f t="shared" si="67"/>
        <v>0.25484151319662895</v>
      </c>
      <c r="E345">
        <f t="shared" si="68"/>
        <v>0.12015848680337105</v>
      </c>
    </row>
    <row r="346" spans="1:11">
      <c r="A346">
        <v>5</v>
      </c>
      <c r="B346">
        <v>2.4</v>
      </c>
      <c r="C346">
        <f t="shared" si="66"/>
        <v>0.5</v>
      </c>
      <c r="D346">
        <f t="shared" si="67"/>
        <v>0.57323361666596573</v>
      </c>
      <c r="E346">
        <f t="shared" si="68"/>
        <v>7.3233616665965728E-2</v>
      </c>
      <c r="G346" s="110" t="s">
        <v>20</v>
      </c>
      <c r="H346" s="110"/>
      <c r="I346" s="110"/>
      <c r="J346" s="3">
        <f>MAX(E342:E351)</f>
        <v>0.12161318972103652</v>
      </c>
    </row>
    <row r="347" spans="1:11">
      <c r="A347">
        <v>6</v>
      </c>
      <c r="B347">
        <v>2.5</v>
      </c>
      <c r="C347">
        <f t="shared" si="66"/>
        <v>0.625</v>
      </c>
      <c r="D347">
        <f t="shared" si="67"/>
        <v>0.74515848680336971</v>
      </c>
      <c r="E347">
        <f t="shared" si="68"/>
        <v>0.12015848680336971</v>
      </c>
      <c r="J347" t="s">
        <v>21</v>
      </c>
    </row>
    <row r="348" spans="1:11">
      <c r="A348">
        <v>7</v>
      </c>
      <c r="B348">
        <v>2.6</v>
      </c>
      <c r="C348">
        <f t="shared" si="66"/>
        <v>0.75</v>
      </c>
      <c r="D348">
        <f t="shared" si="67"/>
        <v>0.87161318972103652</v>
      </c>
      <c r="E348">
        <f t="shared" si="68"/>
        <v>0.12161318972103652</v>
      </c>
      <c r="G348" s="110" t="s">
        <v>22</v>
      </c>
      <c r="H348" s="110"/>
      <c r="I348" s="110"/>
      <c r="J348" s="3">
        <v>0.45429999999999998</v>
      </c>
    </row>
    <row r="349" spans="1:11">
      <c r="A349">
        <v>8</v>
      </c>
      <c r="B349">
        <v>2.6666666666666665</v>
      </c>
      <c r="C349">
        <f t="shared" si="66"/>
        <v>0.875</v>
      </c>
      <c r="D349">
        <f t="shared" si="67"/>
        <v>0.92654446133762902</v>
      </c>
      <c r="E349">
        <f t="shared" si="68"/>
        <v>5.1544461337629022E-2</v>
      </c>
      <c r="G349" t="s">
        <v>23</v>
      </c>
      <c r="J349" t="s">
        <v>24</v>
      </c>
    </row>
    <row r="350" spans="1:11">
      <c r="G350" s="109" t="s">
        <v>25</v>
      </c>
      <c r="H350" s="109"/>
      <c r="I350" s="109"/>
    </row>
    <row r="353" spans="1:11">
      <c r="A353" s="7" t="s">
        <v>15</v>
      </c>
      <c r="B353" s="7"/>
      <c r="C353" s="7"/>
      <c r="D353" s="7" t="s">
        <v>103</v>
      </c>
      <c r="E353" s="7"/>
      <c r="F353" s="7"/>
      <c r="G353" s="7"/>
      <c r="H353" s="7"/>
      <c r="I353" s="7"/>
      <c r="J353" s="7"/>
      <c r="K353" s="7"/>
    </row>
    <row r="354" spans="1:11">
      <c r="A354" t="s">
        <v>16</v>
      </c>
      <c r="B354" t="s">
        <v>0</v>
      </c>
      <c r="C354" t="s">
        <v>17</v>
      </c>
      <c r="D354" t="s">
        <v>18</v>
      </c>
      <c r="E354" t="s">
        <v>19</v>
      </c>
    </row>
    <row r="355" spans="1:11">
      <c r="A355">
        <v>1</v>
      </c>
      <c r="B355">
        <v>1.9</v>
      </c>
      <c r="C355">
        <f>(A355-1)/$H$355</f>
        <v>0</v>
      </c>
      <c r="D355">
        <f>_xlfn.NORM.DIST(B355,$H$356,$H$357,1)</f>
        <v>0.12824316159581309</v>
      </c>
      <c r="E355">
        <f>ABS(C355-D355)</f>
        <v>0.12824316159581309</v>
      </c>
      <c r="G355" s="8" t="s">
        <v>1</v>
      </c>
      <c r="H355" s="9">
        <f>COUNT(B355:B358)</f>
        <v>4</v>
      </c>
    </row>
    <row r="356" spans="1:11">
      <c r="A356">
        <v>2</v>
      </c>
      <c r="B356">
        <v>2.2999999999999998</v>
      </c>
      <c r="C356">
        <f t="shared" ref="C356:C358" si="69">(A356-1)/$H$355</f>
        <v>0.25</v>
      </c>
      <c r="D356">
        <f t="shared" ref="D356:D358" si="70">_xlfn.NORM.DIST(B356,$H$356,$H$357,1)</f>
        <v>0.33624085993257802</v>
      </c>
      <c r="E356">
        <f t="shared" ref="E356:E358" si="71">ABS(C356-D356)</f>
        <v>8.6240859932578018E-2</v>
      </c>
      <c r="G356" s="10" t="s">
        <v>2</v>
      </c>
      <c r="H356" s="22">
        <f>AVERAGE(B355:B358)</f>
        <v>2.5374999999999996</v>
      </c>
    </row>
    <row r="357" spans="1:11">
      <c r="A357">
        <v>3</v>
      </c>
      <c r="B357">
        <v>2.75</v>
      </c>
      <c r="C357">
        <f t="shared" si="69"/>
        <v>0.5</v>
      </c>
      <c r="D357">
        <f t="shared" si="70"/>
        <v>0.64737571366054947</v>
      </c>
      <c r="E357">
        <f t="shared" si="71"/>
        <v>0.14737571366054947</v>
      </c>
      <c r="G357" s="12" t="s">
        <v>3</v>
      </c>
      <c r="H357" s="23">
        <f>_xlfn.STDEV.S(B355:B358)</f>
        <v>0.56180512635610858</v>
      </c>
    </row>
    <row r="358" spans="1:11">
      <c r="A358">
        <v>4</v>
      </c>
      <c r="B358">
        <v>3.2</v>
      </c>
      <c r="C358">
        <f t="shared" si="69"/>
        <v>0.75</v>
      </c>
      <c r="D358">
        <f t="shared" si="70"/>
        <v>0.88084759857530004</v>
      </c>
      <c r="E358">
        <f t="shared" si="71"/>
        <v>0.13084759857530004</v>
      </c>
    </row>
    <row r="359" spans="1:11">
      <c r="G359" s="110" t="s">
        <v>20</v>
      </c>
      <c r="H359" s="110"/>
      <c r="I359" s="110"/>
      <c r="J359" s="3">
        <f>MAX(E355:E358)</f>
        <v>0.14737571366054947</v>
      </c>
    </row>
    <row r="360" spans="1:11">
      <c r="B360" s="20"/>
      <c r="J360" t="s">
        <v>21</v>
      </c>
    </row>
    <row r="361" spans="1:11">
      <c r="B361" s="20"/>
      <c r="G361" s="110" t="s">
        <v>22</v>
      </c>
      <c r="H361" s="110"/>
      <c r="I361" s="110"/>
      <c r="J361" s="3">
        <v>0.62390000000000001</v>
      </c>
    </row>
    <row r="362" spans="1:11">
      <c r="B362" s="20"/>
      <c r="G362" t="s">
        <v>23</v>
      </c>
      <c r="J362" t="s">
        <v>24</v>
      </c>
    </row>
    <row r="363" spans="1:11">
      <c r="B363" s="20"/>
      <c r="G363" s="109" t="s">
        <v>25</v>
      </c>
      <c r="H363" s="109"/>
      <c r="I363" s="109"/>
    </row>
    <row r="366" spans="1:11">
      <c r="A366" s="24"/>
      <c r="B366" s="24"/>
      <c r="C366" s="24"/>
      <c r="D366" s="24"/>
      <c r="E366" s="24"/>
      <c r="F366" s="24"/>
      <c r="G366" s="24"/>
      <c r="H366" s="24"/>
      <c r="I366" s="24"/>
      <c r="J366" s="24"/>
      <c r="K366" s="24"/>
    </row>
    <row r="367" spans="1:11">
      <c r="A367" s="24"/>
      <c r="B367" s="24"/>
      <c r="C367" s="24"/>
      <c r="D367" s="24"/>
      <c r="E367" s="24"/>
      <c r="F367" s="24"/>
      <c r="G367" s="24"/>
      <c r="H367" s="24"/>
      <c r="I367" s="24"/>
      <c r="J367" s="24"/>
      <c r="K367" s="24"/>
    </row>
    <row r="370" spans="1:11">
      <c r="A370" s="7" t="s">
        <v>15</v>
      </c>
      <c r="B370" s="7"/>
      <c r="C370" s="7"/>
      <c r="D370" s="7" t="s">
        <v>105</v>
      </c>
      <c r="E370" s="7"/>
      <c r="F370" s="7"/>
      <c r="G370" s="7"/>
      <c r="H370" s="7"/>
      <c r="I370" s="7"/>
      <c r="J370" s="7"/>
      <c r="K370" s="7"/>
    </row>
    <row r="371" spans="1:11">
      <c r="A371" t="s">
        <v>16</v>
      </c>
      <c r="B371" t="s">
        <v>0</v>
      </c>
      <c r="C371" t="s">
        <v>17</v>
      </c>
      <c r="D371" t="s">
        <v>18</v>
      </c>
      <c r="E371" t="s">
        <v>19</v>
      </c>
    </row>
    <row r="372" spans="1:11">
      <c r="A372">
        <v>1</v>
      </c>
      <c r="B372">
        <v>3.4615384615384617</v>
      </c>
      <c r="C372">
        <f>(A372-1)/$H$372</f>
        <v>0</v>
      </c>
      <c r="D372">
        <f>_xlfn.NORM.DIST(B372,$H$373,$H$374,1)</f>
        <v>0.12002746725405047</v>
      </c>
      <c r="E372">
        <f>ABS(C372-D372)</f>
        <v>0.12002746725405047</v>
      </c>
      <c r="G372" s="8" t="s">
        <v>1</v>
      </c>
      <c r="H372" s="9">
        <f>COUNT(B372:B375)</f>
        <v>4</v>
      </c>
    </row>
    <row r="373" spans="1:11">
      <c r="A373">
        <v>2</v>
      </c>
      <c r="B373">
        <v>3.6695156695156701</v>
      </c>
      <c r="C373">
        <f t="shared" ref="C373:C375" si="72">(A373-1)/$H$372</f>
        <v>0.25</v>
      </c>
      <c r="D373">
        <f t="shared" ref="D373:D375" si="73">_xlfn.NORM.DIST(B373,$H$373,$H$374,1)</f>
        <v>0.31522050604414764</v>
      </c>
      <c r="E373">
        <f t="shared" ref="E373:E375" si="74">ABS(C373-D373)</f>
        <v>6.5220506044147641E-2</v>
      </c>
      <c r="G373" s="10" t="s">
        <v>2</v>
      </c>
      <c r="H373" s="22">
        <f>AVERAGE(B372:B375)</f>
        <v>3.8137464387464388</v>
      </c>
    </row>
    <row r="374" spans="1:11">
      <c r="A374">
        <v>3</v>
      </c>
      <c r="B374">
        <v>4.0341880341880332</v>
      </c>
      <c r="C374">
        <f t="shared" si="72"/>
        <v>0.5</v>
      </c>
      <c r="D374">
        <f t="shared" si="73"/>
        <v>0.76892779466434968</v>
      </c>
      <c r="E374">
        <f t="shared" si="74"/>
        <v>0.26892779466434968</v>
      </c>
      <c r="G374" s="12" t="s">
        <v>3</v>
      </c>
      <c r="H374" s="23">
        <f>_xlfn.STDEV.S(B372:B375)</f>
        <v>0.29978986994293949</v>
      </c>
    </row>
    <row r="375" spans="1:11">
      <c r="A375">
        <v>4</v>
      </c>
      <c r="B375">
        <v>4.0897435897435894</v>
      </c>
      <c r="C375">
        <f t="shared" si="72"/>
        <v>0.75</v>
      </c>
      <c r="D375">
        <f t="shared" si="73"/>
        <v>0.82137957938231354</v>
      </c>
      <c r="E375">
        <f t="shared" si="74"/>
        <v>7.137957938231354E-2</v>
      </c>
    </row>
    <row r="376" spans="1:11">
      <c r="B376" s="20"/>
      <c r="G376" s="110" t="s">
        <v>20</v>
      </c>
      <c r="H376" s="110"/>
      <c r="I376" s="110"/>
      <c r="J376" s="3">
        <f>MAX(E372:E375)</f>
        <v>0.26892779466434968</v>
      </c>
    </row>
    <row r="377" spans="1:11">
      <c r="B377" s="20"/>
      <c r="J377" t="s">
        <v>21</v>
      </c>
    </row>
    <row r="378" spans="1:11">
      <c r="B378" s="20"/>
      <c r="G378" s="110" t="s">
        <v>22</v>
      </c>
      <c r="H378" s="110"/>
      <c r="I378" s="110"/>
      <c r="J378" s="3">
        <v>0.62390000000000001</v>
      </c>
    </row>
    <row r="379" spans="1:11">
      <c r="B379" s="20"/>
      <c r="G379" t="s">
        <v>23</v>
      </c>
      <c r="J379" t="s">
        <v>24</v>
      </c>
    </row>
    <row r="380" spans="1:11">
      <c r="B380" s="20"/>
      <c r="G380" s="109" t="s">
        <v>25</v>
      </c>
      <c r="H380" s="109"/>
      <c r="I380" s="109"/>
    </row>
    <row r="383" spans="1:11">
      <c r="A383" s="7" t="s">
        <v>15</v>
      </c>
      <c r="B383" s="7"/>
      <c r="C383" s="7"/>
      <c r="D383" s="7" t="s">
        <v>107</v>
      </c>
      <c r="E383" s="7"/>
      <c r="F383" s="7"/>
      <c r="G383" s="7"/>
      <c r="H383" s="7"/>
      <c r="I383" s="7"/>
      <c r="J383" s="7"/>
      <c r="K383" s="7"/>
    </row>
    <row r="384" spans="1:11">
      <c r="A384" t="s">
        <v>16</v>
      </c>
      <c r="B384" t="s">
        <v>0</v>
      </c>
      <c r="C384" t="s">
        <v>17</v>
      </c>
      <c r="D384" t="s">
        <v>18</v>
      </c>
      <c r="E384" t="s">
        <v>19</v>
      </c>
    </row>
    <row r="385" spans="1:11">
      <c r="A385">
        <v>1</v>
      </c>
      <c r="B385">
        <v>3.051282051282052</v>
      </c>
      <c r="C385">
        <f>(A385-1)/$H$385</f>
        <v>0</v>
      </c>
      <c r="D385">
        <f>_xlfn.NORM.DIST(B385,$H$386,$H$387,1)</f>
        <v>2.1559282968789908E-2</v>
      </c>
      <c r="E385">
        <f>ABS(C385-D385)</f>
        <v>2.1559282968789908E-2</v>
      </c>
      <c r="G385" s="8" t="s">
        <v>1</v>
      </c>
      <c r="H385" s="9">
        <f>COUNT(B385:B401)</f>
        <v>13</v>
      </c>
    </row>
    <row r="386" spans="1:11">
      <c r="A386">
        <v>2</v>
      </c>
      <c r="B386">
        <v>3.5085470085470085</v>
      </c>
      <c r="C386">
        <f t="shared" ref="C386:C395" si="75">(A386-1)/$H$385</f>
        <v>7.6923076923076927E-2</v>
      </c>
      <c r="D386">
        <f t="shared" ref="D386:D395" si="76">_xlfn.NORM.DIST(B386,$H$386,$H$387,1)</f>
        <v>0.16157961601111237</v>
      </c>
      <c r="E386">
        <f t="shared" ref="E386:E395" si="77">ABS(C386-D386)</f>
        <v>8.4656539088035443E-2</v>
      </c>
      <c r="G386" s="10" t="s">
        <v>2</v>
      </c>
      <c r="H386" s="22">
        <f>AVERAGE(B385:B395)</f>
        <v>3.9452214452214447</v>
      </c>
    </row>
    <row r="387" spans="1:11">
      <c r="A387">
        <v>3</v>
      </c>
      <c r="B387">
        <v>3.6153846153846145</v>
      </c>
      <c r="C387">
        <f t="shared" si="75"/>
        <v>0.15384615384615385</v>
      </c>
      <c r="D387">
        <f t="shared" si="76"/>
        <v>0.22775401697116768</v>
      </c>
      <c r="E387">
        <f t="shared" si="77"/>
        <v>7.3907863125013823E-2</v>
      </c>
      <c r="G387" s="12" t="s">
        <v>3</v>
      </c>
      <c r="H387" s="23">
        <f>_xlfn.STDEV.S(B385:B395)</f>
        <v>0.44198418861465144</v>
      </c>
    </row>
    <row r="388" spans="1:11">
      <c r="A388">
        <v>4</v>
      </c>
      <c r="B388">
        <v>3.6937321937321936</v>
      </c>
      <c r="C388">
        <f t="shared" si="75"/>
        <v>0.23076923076923078</v>
      </c>
      <c r="D388">
        <f t="shared" si="76"/>
        <v>0.28467787945010603</v>
      </c>
      <c r="E388">
        <f t="shared" si="77"/>
        <v>5.3908648680875249E-2</v>
      </c>
    </row>
    <row r="389" spans="1:11">
      <c r="A389">
        <v>5</v>
      </c>
      <c r="B389">
        <v>3.8290598290598297</v>
      </c>
      <c r="C389">
        <f t="shared" si="75"/>
        <v>0.30769230769230771</v>
      </c>
      <c r="D389">
        <f t="shared" si="76"/>
        <v>0.39634524249688696</v>
      </c>
      <c r="E389">
        <f t="shared" si="77"/>
        <v>8.8652934804579253E-2</v>
      </c>
      <c r="G389" s="110" t="s">
        <v>20</v>
      </c>
      <c r="H389" s="110"/>
      <c r="I389" s="110"/>
      <c r="J389" s="3">
        <f>MAX(E385:E395)</f>
        <v>0.26344624306476927</v>
      </c>
    </row>
    <row r="390" spans="1:11">
      <c r="A390">
        <v>6</v>
      </c>
      <c r="B390">
        <v>4.066951566951567</v>
      </c>
      <c r="C390">
        <f t="shared" si="75"/>
        <v>0.38461538461538464</v>
      </c>
      <c r="D390">
        <f t="shared" si="76"/>
        <v>0.60850219876191403</v>
      </c>
      <c r="E390">
        <f t="shared" si="77"/>
        <v>0.22388681414652939</v>
      </c>
      <c r="J390" t="s">
        <v>21</v>
      </c>
    </row>
    <row r="391" spans="1:11">
      <c r="A391">
        <v>7</v>
      </c>
      <c r="B391">
        <v>4.2094017094017087</v>
      </c>
      <c r="C391">
        <f t="shared" si="75"/>
        <v>0.46153846153846156</v>
      </c>
      <c r="D391">
        <f t="shared" si="76"/>
        <v>0.72498470460323083</v>
      </c>
      <c r="E391">
        <f t="shared" si="77"/>
        <v>0.26344624306476927</v>
      </c>
      <c r="G391" s="110" t="s">
        <v>22</v>
      </c>
      <c r="H391" s="110"/>
      <c r="I391" s="110"/>
      <c r="J391" s="3">
        <v>0.39119999999999999</v>
      </c>
    </row>
    <row r="392" spans="1:11">
      <c r="A392">
        <v>8</v>
      </c>
      <c r="B392">
        <v>4.2834757834757831</v>
      </c>
      <c r="C392">
        <f t="shared" si="75"/>
        <v>0.53846153846153844</v>
      </c>
      <c r="D392">
        <f t="shared" si="76"/>
        <v>0.77795612325268992</v>
      </c>
      <c r="E392">
        <f t="shared" si="77"/>
        <v>0.23949458479115149</v>
      </c>
      <c r="G392" t="s">
        <v>23</v>
      </c>
      <c r="J392" t="s">
        <v>24</v>
      </c>
    </row>
    <row r="393" spans="1:11">
      <c r="A393">
        <v>9</v>
      </c>
      <c r="B393">
        <v>4.2948717948717938</v>
      </c>
      <c r="C393">
        <f t="shared" si="75"/>
        <v>0.61538461538461542</v>
      </c>
      <c r="D393">
        <f t="shared" si="76"/>
        <v>0.78555497439888533</v>
      </c>
      <c r="E393">
        <f t="shared" si="77"/>
        <v>0.17017035901426991</v>
      </c>
      <c r="G393" s="109" t="s">
        <v>25</v>
      </c>
      <c r="H393" s="109"/>
      <c r="I393" s="109"/>
    </row>
    <row r="394" spans="1:11">
      <c r="A394">
        <v>10</v>
      </c>
      <c r="B394">
        <v>4.3945868945868929</v>
      </c>
      <c r="C394">
        <f t="shared" si="75"/>
        <v>0.69230769230769229</v>
      </c>
      <c r="D394">
        <f t="shared" si="76"/>
        <v>0.84535198430660008</v>
      </c>
      <c r="E394">
        <f t="shared" si="77"/>
        <v>0.15304429199890779</v>
      </c>
    </row>
    <row r="395" spans="1:11">
      <c r="A395">
        <v>11</v>
      </c>
      <c r="B395">
        <v>4.4501424501424482</v>
      </c>
      <c r="C395">
        <f t="shared" si="75"/>
        <v>0.76923076923076927</v>
      </c>
      <c r="D395">
        <f t="shared" si="76"/>
        <v>0.87335529022664349</v>
      </c>
      <c r="E395">
        <f t="shared" si="77"/>
        <v>0.10412452099587421</v>
      </c>
    </row>
    <row r="398" spans="1:11">
      <c r="A398" s="7" t="s">
        <v>15</v>
      </c>
      <c r="B398" s="7"/>
      <c r="C398" s="7"/>
      <c r="D398" s="7" t="s">
        <v>106</v>
      </c>
      <c r="E398" s="7"/>
      <c r="F398" s="7"/>
      <c r="G398" s="7"/>
      <c r="H398" s="7"/>
      <c r="I398" s="7"/>
      <c r="J398" s="7"/>
      <c r="K398" s="7"/>
    </row>
    <row r="399" spans="1:11">
      <c r="A399" t="s">
        <v>16</v>
      </c>
      <c r="B399" t="s">
        <v>0</v>
      </c>
      <c r="C399" t="s">
        <v>17</v>
      </c>
      <c r="D399" t="s">
        <v>18</v>
      </c>
      <c r="E399" t="s">
        <v>19</v>
      </c>
    </row>
    <row r="400" spans="1:11">
      <c r="A400">
        <v>1</v>
      </c>
      <c r="B400">
        <v>3.7645502645502646</v>
      </c>
      <c r="C400">
        <f>(A400-1)/$H$400</f>
        <v>0</v>
      </c>
      <c r="D400">
        <f>_xlfn.NORM.DIST(B400,$H$401,$H$402,1)</f>
        <v>8.564944206389169E-2</v>
      </c>
      <c r="E400">
        <f>ABS(C400-D400)</f>
        <v>8.564944206389169E-2</v>
      </c>
      <c r="G400" s="8" t="s">
        <v>1</v>
      </c>
      <c r="H400" s="9">
        <f>COUNT(B400:B414)</f>
        <v>10</v>
      </c>
    </row>
    <row r="401" spans="1:11">
      <c r="A401">
        <v>2</v>
      </c>
      <c r="B401">
        <v>3.8783068783068777</v>
      </c>
      <c r="C401">
        <f t="shared" ref="C401:C407" si="78">(A401-1)/$H$400</f>
        <v>0.1</v>
      </c>
      <c r="D401">
        <f t="shared" ref="D401:D407" si="79">_xlfn.NORM.DIST(B401,$H$401,$H$402,1)</f>
        <v>0.17995518298167326</v>
      </c>
      <c r="E401">
        <f t="shared" ref="E401:E407" si="80">ABS(C401-D401)</f>
        <v>7.9955182981673256E-2</v>
      </c>
      <c r="G401" s="10" t="s">
        <v>2</v>
      </c>
      <c r="H401" s="22">
        <f>AVERAGE(B400:B407)</f>
        <v>4.1084656084656075</v>
      </c>
    </row>
    <row r="402" spans="1:11">
      <c r="A402">
        <v>3</v>
      </c>
      <c r="B402">
        <v>3.9259259259259252</v>
      </c>
      <c r="C402">
        <f t="shared" si="78"/>
        <v>0.2</v>
      </c>
      <c r="D402">
        <f t="shared" si="79"/>
        <v>0.23388423593460836</v>
      </c>
      <c r="E402">
        <f t="shared" si="80"/>
        <v>3.3884235934608348E-2</v>
      </c>
      <c r="G402" s="12" t="s">
        <v>3</v>
      </c>
      <c r="H402" s="23">
        <f>_xlfn.STDEV.S(B400:B407)</f>
        <v>0.2513923601736418</v>
      </c>
    </row>
    <row r="403" spans="1:11">
      <c r="A403">
        <v>4</v>
      </c>
      <c r="B403">
        <v>4.0555555555555554</v>
      </c>
      <c r="C403">
        <f t="shared" si="78"/>
        <v>0.3</v>
      </c>
      <c r="D403">
        <f t="shared" si="79"/>
        <v>0.41665120353157825</v>
      </c>
      <c r="E403">
        <f t="shared" si="80"/>
        <v>0.11665120353157826</v>
      </c>
    </row>
    <row r="404" spans="1:11">
      <c r="A404">
        <v>5</v>
      </c>
      <c r="B404">
        <v>4.1507936507936503</v>
      </c>
      <c r="C404">
        <f t="shared" si="78"/>
        <v>0.4</v>
      </c>
      <c r="D404">
        <f t="shared" si="79"/>
        <v>0.56685563386463267</v>
      </c>
      <c r="E404">
        <f t="shared" si="80"/>
        <v>0.16685563386463265</v>
      </c>
      <c r="G404" s="110" t="s">
        <v>20</v>
      </c>
      <c r="H404" s="110"/>
      <c r="I404" s="110"/>
      <c r="J404" s="3">
        <f>MAX(E400:E403)</f>
        <v>0.11665120353157826</v>
      </c>
    </row>
    <row r="405" spans="1:11">
      <c r="A405">
        <v>6</v>
      </c>
      <c r="B405">
        <v>4.2089947089947088</v>
      </c>
      <c r="C405">
        <f t="shared" si="78"/>
        <v>0.5</v>
      </c>
      <c r="D405">
        <f t="shared" si="79"/>
        <v>0.65538095209854919</v>
      </c>
      <c r="E405">
        <f t="shared" si="80"/>
        <v>0.15538095209854919</v>
      </c>
      <c r="J405" t="s">
        <v>21</v>
      </c>
    </row>
    <row r="406" spans="1:11">
      <c r="A406">
        <v>7</v>
      </c>
      <c r="B406">
        <v>4.4206349206349191</v>
      </c>
      <c r="C406">
        <f t="shared" si="78"/>
        <v>0.6</v>
      </c>
      <c r="D406">
        <f t="shared" si="79"/>
        <v>0.89283768336174807</v>
      </c>
      <c r="E406">
        <f t="shared" si="80"/>
        <v>0.29283768336174809</v>
      </c>
      <c r="G406" s="110" t="s">
        <v>22</v>
      </c>
      <c r="H406" s="110"/>
      <c r="I406" s="110"/>
      <c r="J406" s="3">
        <v>0.45429999999999998</v>
      </c>
    </row>
    <row r="407" spans="1:11">
      <c r="A407">
        <v>8</v>
      </c>
      <c r="B407">
        <v>4.462962962962961</v>
      </c>
      <c r="C407">
        <f t="shared" si="78"/>
        <v>0.7</v>
      </c>
      <c r="D407">
        <f t="shared" si="79"/>
        <v>0.92075019863749108</v>
      </c>
      <c r="E407">
        <f t="shared" si="80"/>
        <v>0.22075019863749112</v>
      </c>
      <c r="G407" t="s">
        <v>23</v>
      </c>
      <c r="J407" t="s">
        <v>24</v>
      </c>
    </row>
    <row r="408" spans="1:11">
      <c r="B408" s="20"/>
      <c r="G408" s="109" t="s">
        <v>25</v>
      </c>
      <c r="H408" s="109"/>
      <c r="I408" s="109"/>
    </row>
    <row r="411" spans="1:11">
      <c r="A411" s="7" t="s">
        <v>15</v>
      </c>
      <c r="B411" s="7"/>
      <c r="C411" s="7"/>
      <c r="D411" s="7" t="s">
        <v>108</v>
      </c>
      <c r="E411" s="7"/>
      <c r="F411" s="7"/>
      <c r="G411" s="7"/>
      <c r="H411" s="7"/>
      <c r="I411" s="7"/>
      <c r="J411" s="7"/>
      <c r="K411" s="7"/>
    </row>
    <row r="412" spans="1:11">
      <c r="A412" t="s">
        <v>16</v>
      </c>
      <c r="B412" t="s">
        <v>0</v>
      </c>
      <c r="C412" t="s">
        <v>17</v>
      </c>
      <c r="D412" t="s">
        <v>18</v>
      </c>
      <c r="E412" t="s">
        <v>19</v>
      </c>
    </row>
    <row r="413" spans="1:11">
      <c r="A413">
        <v>1</v>
      </c>
      <c r="B413">
        <v>4.3915343915343907</v>
      </c>
      <c r="C413">
        <f>(A413-1)/$H$413</f>
        <v>0</v>
      </c>
      <c r="D413">
        <f>_xlfn.NORM.DIST(B413,$H$414,$H$415,1)</f>
        <v>0.12760290767709967</v>
      </c>
      <c r="E413">
        <f>ABS(C413-D413)</f>
        <v>0.12760290767709967</v>
      </c>
      <c r="G413" s="8" t="s">
        <v>1</v>
      </c>
      <c r="H413" s="9">
        <f>COUNT(B413:B416)</f>
        <v>4</v>
      </c>
    </row>
    <row r="414" spans="1:11">
      <c r="A414">
        <v>2</v>
      </c>
      <c r="B414">
        <v>4.4312169312169303</v>
      </c>
      <c r="C414">
        <f t="shared" ref="C414:C416" si="81">(A414-1)/$H$413</f>
        <v>0.25</v>
      </c>
      <c r="D414">
        <f t="shared" ref="D414:D416" si="82">_xlfn.NORM.DIST(B414,$H$414,$H$415,1)</f>
        <v>0.3321425749566374</v>
      </c>
      <c r="E414">
        <f t="shared" ref="E414:E416" si="83">ABS(C414-D414)</f>
        <v>8.2142574956637404E-2</v>
      </c>
      <c r="G414" s="10" t="s">
        <v>2</v>
      </c>
      <c r="H414" s="22">
        <f>AVERAGE(B413:B416)</f>
        <v>4.4556878306878298</v>
      </c>
    </row>
    <row r="415" spans="1:11">
      <c r="A415">
        <v>3</v>
      </c>
      <c r="B415">
        <v>4.4788359788359777</v>
      </c>
      <c r="C415">
        <f t="shared" si="81"/>
        <v>0.5</v>
      </c>
      <c r="D415">
        <f t="shared" si="82"/>
        <v>0.65929683672532868</v>
      </c>
      <c r="E415">
        <f t="shared" si="83"/>
        <v>0.15929683672532868</v>
      </c>
      <c r="G415" s="12" t="s">
        <v>3</v>
      </c>
      <c r="H415" s="23">
        <f>_xlfn.STDEV.S(B413:B416)</f>
        <v>5.638397218504531E-2</v>
      </c>
    </row>
    <row r="416" spans="1:11">
      <c r="A416">
        <v>4</v>
      </c>
      <c r="B416">
        <v>4.5211640211640205</v>
      </c>
      <c r="C416">
        <f t="shared" si="81"/>
        <v>0.75</v>
      </c>
      <c r="D416">
        <f t="shared" si="82"/>
        <v>0.87723096829025482</v>
      </c>
      <c r="E416">
        <f t="shared" si="83"/>
        <v>0.12723096829025482</v>
      </c>
    </row>
    <row r="417" spans="2:10">
      <c r="B417" s="20"/>
      <c r="G417" s="110" t="s">
        <v>20</v>
      </c>
      <c r="H417" s="110"/>
      <c r="I417" s="110"/>
      <c r="J417" s="3">
        <f>MAX(E413:E416)</f>
        <v>0.15929683672532868</v>
      </c>
    </row>
    <row r="418" spans="2:10">
      <c r="B418" s="20"/>
      <c r="J418" t="s">
        <v>21</v>
      </c>
    </row>
    <row r="419" spans="2:10">
      <c r="B419" s="20"/>
      <c r="G419" s="110" t="s">
        <v>22</v>
      </c>
      <c r="H419" s="110"/>
      <c r="I419" s="110"/>
      <c r="J419" s="3">
        <v>0.62390000000000001</v>
      </c>
    </row>
    <row r="420" spans="2:10">
      <c r="B420" s="20"/>
      <c r="G420" t="s">
        <v>23</v>
      </c>
      <c r="J420" t="s">
        <v>24</v>
      </c>
    </row>
    <row r="421" spans="2:10">
      <c r="B421" s="20"/>
      <c r="G421" s="109" t="s">
        <v>25</v>
      </c>
      <c r="H421" s="109"/>
      <c r="I421" s="109"/>
    </row>
    <row r="438" spans="2:2">
      <c r="B438" t="s">
        <v>49</v>
      </c>
    </row>
    <row r="439" spans="2:2">
      <c r="B439" t="s">
        <v>49</v>
      </c>
    </row>
    <row r="440" spans="2:2">
      <c r="B440" t="s">
        <v>49</v>
      </c>
    </row>
    <row r="441" spans="2:2">
      <c r="B441" t="s">
        <v>49</v>
      </c>
    </row>
    <row r="442" spans="2:2">
      <c r="B442" t="s">
        <v>49</v>
      </c>
    </row>
    <row r="443" spans="2:2">
      <c r="B443" t="s">
        <v>49</v>
      </c>
    </row>
  </sheetData>
  <sortState xmlns:xlrd2="http://schemas.microsoft.com/office/spreadsheetml/2017/richdata2" ref="O196:O212">
    <sortCondition ref="O196"/>
  </sortState>
  <mergeCells count="84">
    <mergeCell ref="G32:I32"/>
    <mergeCell ref="G9:I9"/>
    <mergeCell ref="G11:I11"/>
    <mergeCell ref="G13:I13"/>
    <mergeCell ref="G28:I28"/>
    <mergeCell ref="G30:I30"/>
    <mergeCell ref="G114:I114"/>
    <mergeCell ref="G83:I83"/>
    <mergeCell ref="G98:I98"/>
    <mergeCell ref="G100:I100"/>
    <mergeCell ref="G102:I102"/>
    <mergeCell ref="G67:I67"/>
    <mergeCell ref="G79:I79"/>
    <mergeCell ref="G81:I81"/>
    <mergeCell ref="G44:I44"/>
    <mergeCell ref="G46:I46"/>
    <mergeCell ref="G48:I48"/>
    <mergeCell ref="G63:I63"/>
    <mergeCell ref="G65:I65"/>
    <mergeCell ref="G116:I116"/>
    <mergeCell ref="G118:I118"/>
    <mergeCell ref="G133:I133"/>
    <mergeCell ref="G135:I135"/>
    <mergeCell ref="G137:I137"/>
    <mergeCell ref="G152:I152"/>
    <mergeCell ref="G154:I154"/>
    <mergeCell ref="G156:I156"/>
    <mergeCell ref="G165:I165"/>
    <mergeCell ref="G167:I167"/>
    <mergeCell ref="G169:I169"/>
    <mergeCell ref="G180:I180"/>
    <mergeCell ref="G182:I182"/>
    <mergeCell ref="G184:I184"/>
    <mergeCell ref="G193:I193"/>
    <mergeCell ref="G195:I195"/>
    <mergeCell ref="G197:I197"/>
    <mergeCell ref="G206:I206"/>
    <mergeCell ref="G208:I208"/>
    <mergeCell ref="G210:I210"/>
    <mergeCell ref="G219:I219"/>
    <mergeCell ref="G221:I221"/>
    <mergeCell ref="G223:I223"/>
    <mergeCell ref="G234:I234"/>
    <mergeCell ref="G236:I236"/>
    <mergeCell ref="G238:I238"/>
    <mergeCell ref="G247:I247"/>
    <mergeCell ref="G249:I249"/>
    <mergeCell ref="G251:I251"/>
    <mergeCell ref="G264:I264"/>
    <mergeCell ref="G266:I266"/>
    <mergeCell ref="G268:I268"/>
    <mergeCell ref="G277:I277"/>
    <mergeCell ref="G279:I279"/>
    <mergeCell ref="G281:I281"/>
    <mergeCell ref="G292:I292"/>
    <mergeCell ref="G294:I294"/>
    <mergeCell ref="G296:I296"/>
    <mergeCell ref="G305:I305"/>
    <mergeCell ref="G307:I307"/>
    <mergeCell ref="G309:I309"/>
    <mergeCell ref="G318:I318"/>
    <mergeCell ref="G320:I320"/>
    <mergeCell ref="G322:I322"/>
    <mergeCell ref="G331:I331"/>
    <mergeCell ref="G333:I333"/>
    <mergeCell ref="G335:I335"/>
    <mergeCell ref="G346:I346"/>
    <mergeCell ref="G348:I348"/>
    <mergeCell ref="G350:I350"/>
    <mergeCell ref="G359:I359"/>
    <mergeCell ref="G361:I361"/>
    <mergeCell ref="G363:I363"/>
    <mergeCell ref="G376:I376"/>
    <mergeCell ref="G378:I378"/>
    <mergeCell ref="G380:I380"/>
    <mergeCell ref="G389:I389"/>
    <mergeCell ref="G391:I391"/>
    <mergeCell ref="G393:I393"/>
    <mergeCell ref="G421:I421"/>
    <mergeCell ref="G404:I404"/>
    <mergeCell ref="G406:I406"/>
    <mergeCell ref="G408:I408"/>
    <mergeCell ref="G417:I417"/>
    <mergeCell ref="G419:I41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68"/>
  <sheetViews>
    <sheetView workbookViewId="0">
      <selection activeCell="L106" sqref="L106"/>
    </sheetView>
  </sheetViews>
  <sheetFormatPr baseColWidth="10" defaultRowHeight="15"/>
  <cols>
    <col min="5" max="5" width="35.42578125" bestFit="1" customWidth="1"/>
  </cols>
  <sheetData>
    <row r="1" spans="1:10">
      <c r="A1" s="5" t="s">
        <v>37</v>
      </c>
      <c r="B1" s="6"/>
      <c r="C1" s="6"/>
      <c r="D1" s="6"/>
      <c r="E1" s="6"/>
      <c r="F1" s="6"/>
      <c r="G1" s="6"/>
      <c r="H1" s="6"/>
      <c r="I1" s="6"/>
      <c r="J1" s="6"/>
    </row>
    <row r="2" spans="1:10">
      <c r="A2" s="7" t="s">
        <v>44</v>
      </c>
      <c r="B2" s="7"/>
      <c r="C2" s="7"/>
      <c r="D2" s="7"/>
      <c r="E2" s="7"/>
      <c r="F2" s="7"/>
      <c r="G2" s="7"/>
      <c r="H2" s="7"/>
      <c r="I2" s="7"/>
      <c r="J2" s="7"/>
    </row>
    <row r="3" spans="1:10">
      <c r="B3" t="s">
        <v>0</v>
      </c>
    </row>
    <row r="4" spans="1:10">
      <c r="B4">
        <v>1.8888888888888888</v>
      </c>
      <c r="E4" s="8" t="s">
        <v>1</v>
      </c>
      <c r="F4" s="9">
        <f>COUNT(B4:B18)</f>
        <v>15</v>
      </c>
    </row>
    <row r="5" spans="1:10">
      <c r="B5">
        <v>2.375</v>
      </c>
      <c r="E5" s="10" t="s">
        <v>2</v>
      </c>
      <c r="F5" s="11">
        <f>AVERAGE(B4:B18)</f>
        <v>2.3614814814814817</v>
      </c>
    </row>
    <row r="6" spans="1:10">
      <c r="B6">
        <v>2.2999999999999998</v>
      </c>
      <c r="E6" s="12" t="s">
        <v>3</v>
      </c>
      <c r="F6" s="13">
        <f>_xlfn.STDEV.S(B4:B18)</f>
        <v>0.43055538487793027</v>
      </c>
    </row>
    <row r="7" spans="1:10">
      <c r="B7">
        <v>2.8</v>
      </c>
      <c r="F7" s="14"/>
    </row>
    <row r="8" spans="1:10">
      <c r="B8">
        <v>2.2000000000000002</v>
      </c>
      <c r="E8" s="15" t="s">
        <v>109</v>
      </c>
      <c r="F8" s="59">
        <v>2</v>
      </c>
    </row>
    <row r="9" spans="1:10">
      <c r="B9">
        <v>2.1111111111111112</v>
      </c>
      <c r="F9" s="14"/>
    </row>
    <row r="10" spans="1:10">
      <c r="B10">
        <v>2.1</v>
      </c>
      <c r="E10" t="s">
        <v>4</v>
      </c>
      <c r="F10" s="14"/>
    </row>
    <row r="11" spans="1:10">
      <c r="B11">
        <v>2.6</v>
      </c>
      <c r="E11" s="8" t="s">
        <v>5</v>
      </c>
      <c r="F11" s="16">
        <f>F5-F8</f>
        <v>0.36148148148148174</v>
      </c>
    </row>
    <row r="12" spans="1:10">
      <c r="B12">
        <v>2.2999999999999998</v>
      </c>
      <c r="E12" s="10" t="s">
        <v>6</v>
      </c>
      <c r="F12" s="11">
        <f>F6</f>
        <v>0.43055538487793027</v>
      </c>
    </row>
    <row r="13" spans="1:10">
      <c r="B13">
        <v>2.2222222222222223</v>
      </c>
      <c r="E13" s="12" t="s">
        <v>7</v>
      </c>
      <c r="F13" s="17">
        <f>SQRT(F4)*(F11/F12)</f>
        <v>3.2516415005170374</v>
      </c>
    </row>
    <row r="14" spans="1:10">
      <c r="B14">
        <v>1.625</v>
      </c>
    </row>
    <row r="15" spans="1:10">
      <c r="B15">
        <v>2.6</v>
      </c>
      <c r="E15" t="s">
        <v>8</v>
      </c>
      <c r="F15">
        <f>F4-1</f>
        <v>14</v>
      </c>
    </row>
    <row r="16" spans="1:10">
      <c r="B16">
        <v>2.1</v>
      </c>
    </row>
    <row r="17" spans="1:10">
      <c r="B17">
        <v>2.8</v>
      </c>
      <c r="E17" s="3" t="s">
        <v>9</v>
      </c>
      <c r="F17" s="3">
        <f>_xlfn.T.DIST.2T(ABS(F13),F15)</f>
        <v>5.7937512957440592E-3</v>
      </c>
      <c r="H17" s="21" t="s">
        <v>12</v>
      </c>
      <c r="I17" s="21"/>
      <c r="J17" s="21"/>
    </row>
    <row r="18" spans="1:10" ht="18">
      <c r="B18">
        <v>3.4</v>
      </c>
      <c r="H18" t="s">
        <v>14</v>
      </c>
    </row>
    <row r="19" spans="1:10" ht="18">
      <c r="B19" s="18"/>
      <c r="E19" s="3" t="s">
        <v>10</v>
      </c>
      <c r="F19" s="3">
        <f>_xlfn.T.INV.2T(0.05,F15)</f>
        <v>2.1447866879178044</v>
      </c>
      <c r="H19" t="s">
        <v>13</v>
      </c>
    </row>
    <row r="20" spans="1:10">
      <c r="E20" t="s">
        <v>11</v>
      </c>
    </row>
    <row r="23" spans="1:10">
      <c r="A23" s="7" t="s">
        <v>45</v>
      </c>
      <c r="B23" s="7"/>
      <c r="C23" s="7"/>
      <c r="D23" s="7"/>
      <c r="E23" s="7"/>
      <c r="F23" s="7"/>
      <c r="G23" s="7"/>
      <c r="H23" s="7"/>
      <c r="I23" s="7"/>
      <c r="J23" s="7"/>
    </row>
    <row r="24" spans="1:10">
      <c r="B24" t="s">
        <v>0</v>
      </c>
    </row>
    <row r="25" spans="1:10">
      <c r="B25">
        <v>2.4545454545454546</v>
      </c>
      <c r="E25" s="8" t="s">
        <v>1</v>
      </c>
      <c r="F25" s="9">
        <f>COUNT(B25:B39)</f>
        <v>12</v>
      </c>
    </row>
    <row r="26" spans="1:10">
      <c r="B26">
        <v>2.5833333333333335</v>
      </c>
      <c r="E26" s="10" t="s">
        <v>2</v>
      </c>
      <c r="F26" s="11">
        <f>AVERAGE(B25:B39)</f>
        <v>2.3957070707070707</v>
      </c>
    </row>
    <row r="27" spans="1:10">
      <c r="B27">
        <v>2.1818181818181817</v>
      </c>
      <c r="E27" s="12" t="s">
        <v>3</v>
      </c>
      <c r="F27" s="13">
        <f>_xlfn.STDEV.S(B25:B39)</f>
        <v>0.30144546541174133</v>
      </c>
    </row>
    <row r="28" spans="1:10">
      <c r="B28">
        <v>2.5833333333333335</v>
      </c>
      <c r="F28" s="14"/>
    </row>
    <row r="29" spans="1:10">
      <c r="B29">
        <v>2.5</v>
      </c>
      <c r="E29" s="15" t="s">
        <v>109</v>
      </c>
      <c r="F29" s="59">
        <v>2</v>
      </c>
    </row>
    <row r="30" spans="1:10">
      <c r="B30">
        <v>2.7</v>
      </c>
      <c r="F30" s="14"/>
    </row>
    <row r="31" spans="1:10">
      <c r="B31">
        <v>2.8181818181818183</v>
      </c>
      <c r="E31" t="s">
        <v>4</v>
      </c>
      <c r="F31" s="14"/>
    </row>
    <row r="32" spans="1:10">
      <c r="B32">
        <v>2.1</v>
      </c>
      <c r="E32" s="8" t="s">
        <v>5</v>
      </c>
      <c r="F32" s="16">
        <f>F26-F29</f>
        <v>0.39570707070707067</v>
      </c>
    </row>
    <row r="33" spans="1:10">
      <c r="B33">
        <v>2.1</v>
      </c>
      <c r="E33" s="10" t="s">
        <v>6</v>
      </c>
      <c r="F33" s="11">
        <f>F27</f>
        <v>0.30144546541174133</v>
      </c>
    </row>
    <row r="34" spans="1:10">
      <c r="B34">
        <v>2</v>
      </c>
      <c r="E34" s="12" t="s">
        <v>7</v>
      </c>
      <c r="F34" s="17">
        <f>SQRT(F25)*(F32/F33)</f>
        <v>4.547321688470161</v>
      </c>
    </row>
    <row r="35" spans="1:10">
      <c r="B35">
        <v>2</v>
      </c>
    </row>
    <row r="36" spans="1:10">
      <c r="B36">
        <v>2.7272727272727271</v>
      </c>
      <c r="E36" t="s">
        <v>8</v>
      </c>
      <c r="F36">
        <f>F25-1</f>
        <v>11</v>
      </c>
    </row>
    <row r="38" spans="1:10">
      <c r="E38" s="3" t="s">
        <v>9</v>
      </c>
      <c r="F38" s="3">
        <f>_xlfn.T.DIST.2T(ABS(F34),F36)</f>
        <v>8.3379005815941798E-4</v>
      </c>
      <c r="H38" s="21" t="s">
        <v>12</v>
      </c>
      <c r="I38" s="21"/>
      <c r="J38" s="21"/>
    </row>
    <row r="39" spans="1:10" ht="18">
      <c r="H39" t="s">
        <v>14</v>
      </c>
    </row>
    <row r="40" spans="1:10" ht="18">
      <c r="B40" s="18"/>
      <c r="E40" s="3" t="s">
        <v>10</v>
      </c>
      <c r="F40" s="3">
        <f>_xlfn.T.INV.2T(0.05,F36)</f>
        <v>2.2009851600916384</v>
      </c>
      <c r="H40" t="s">
        <v>13</v>
      </c>
    </row>
    <row r="41" spans="1:10">
      <c r="E41" t="s">
        <v>11</v>
      </c>
    </row>
    <row r="44" spans="1:10">
      <c r="A44" s="7" t="s">
        <v>46</v>
      </c>
      <c r="B44" s="7"/>
      <c r="C44" s="7"/>
      <c r="D44" s="7"/>
      <c r="E44" s="7"/>
      <c r="F44" s="7"/>
      <c r="G44" s="7"/>
      <c r="H44" s="7"/>
      <c r="I44" s="7"/>
      <c r="J44" s="7"/>
    </row>
    <row r="45" spans="1:10">
      <c r="B45" t="s">
        <v>0</v>
      </c>
    </row>
    <row r="46" spans="1:10">
      <c r="B46">
        <v>1.5555555555555556</v>
      </c>
      <c r="E46" s="8" t="s">
        <v>1</v>
      </c>
      <c r="F46" s="9">
        <f>COUNT(B46:B60)</f>
        <v>15</v>
      </c>
    </row>
    <row r="47" spans="1:10">
      <c r="B47">
        <v>1.75</v>
      </c>
      <c r="E47" s="10" t="s">
        <v>2</v>
      </c>
      <c r="F47" s="11">
        <f>AVERAGE(B46:B60)</f>
        <v>2.2885185185185182</v>
      </c>
    </row>
    <row r="48" spans="1:10">
      <c r="B48">
        <v>1.8</v>
      </c>
      <c r="E48" s="12" t="s">
        <v>3</v>
      </c>
      <c r="F48" s="13">
        <f>_xlfn.STDEV.S(B46:B60)</f>
        <v>0.50007259907975754</v>
      </c>
    </row>
    <row r="49" spans="2:10">
      <c r="B49">
        <v>2.2000000000000002</v>
      </c>
      <c r="F49" s="14"/>
    </row>
    <row r="50" spans="2:10">
      <c r="B50">
        <v>2.6666666666666665</v>
      </c>
      <c r="E50" s="15" t="s">
        <v>109</v>
      </c>
      <c r="F50" s="59">
        <v>2</v>
      </c>
    </row>
    <row r="51" spans="2:10">
      <c r="B51">
        <v>1.6666666666666667</v>
      </c>
      <c r="F51" s="14"/>
    </row>
    <row r="52" spans="2:10">
      <c r="B52">
        <v>2.5555555555555554</v>
      </c>
      <c r="E52" t="s">
        <v>4</v>
      </c>
      <c r="F52" s="14"/>
    </row>
    <row r="53" spans="2:10">
      <c r="B53">
        <v>2.6666666666666665</v>
      </c>
      <c r="E53" s="8" t="s">
        <v>5</v>
      </c>
      <c r="F53" s="16">
        <f>F47-F50</f>
        <v>0.28851851851851817</v>
      </c>
    </row>
    <row r="54" spans="2:10">
      <c r="B54">
        <v>3.1</v>
      </c>
      <c r="E54" s="10" t="s">
        <v>6</v>
      </c>
      <c r="F54" s="11">
        <f>F48</f>
        <v>0.50007259907975754</v>
      </c>
    </row>
    <row r="55" spans="2:10">
      <c r="B55">
        <v>2.5555555555555554</v>
      </c>
      <c r="E55" s="12" t="s">
        <v>7</v>
      </c>
      <c r="F55" s="17">
        <f>SQRT(F46)*(F53/F54)</f>
        <v>2.2345303848900477</v>
      </c>
    </row>
    <row r="56" spans="2:10">
      <c r="B56">
        <v>2</v>
      </c>
    </row>
    <row r="57" spans="2:10">
      <c r="B57">
        <v>2.1111111111111112</v>
      </c>
      <c r="E57" t="s">
        <v>8</v>
      </c>
      <c r="F57">
        <f>F46-1</f>
        <v>14</v>
      </c>
    </row>
    <row r="58" spans="2:10">
      <c r="B58">
        <v>2</v>
      </c>
    </row>
    <row r="59" spans="2:10">
      <c r="B59">
        <v>2.6</v>
      </c>
      <c r="E59" s="3" t="s">
        <v>9</v>
      </c>
      <c r="F59" s="3">
        <f>_xlfn.T.DIST.2T(ABS(F55),F57)</f>
        <v>4.2267951064071482E-2</v>
      </c>
      <c r="H59" s="21" t="s">
        <v>12</v>
      </c>
      <c r="I59" s="21"/>
      <c r="J59" s="21"/>
    </row>
    <row r="60" spans="2:10" ht="18">
      <c r="B60">
        <v>3.1</v>
      </c>
      <c r="H60" t="s">
        <v>14</v>
      </c>
    </row>
    <row r="61" spans="2:10" ht="18">
      <c r="B61" s="18"/>
      <c r="E61" s="3" t="s">
        <v>10</v>
      </c>
      <c r="F61" s="3">
        <f>_xlfn.T.INV.2T(0.05,F57)</f>
        <v>2.1447866879178044</v>
      </c>
      <c r="H61" t="s">
        <v>13</v>
      </c>
    </row>
    <row r="62" spans="2:10">
      <c r="E62" t="s">
        <v>11</v>
      </c>
    </row>
    <row r="65" spans="1:10">
      <c r="A65" s="7" t="s">
        <v>51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>
      <c r="B66" t="s">
        <v>0</v>
      </c>
    </row>
    <row r="67" spans="1:10">
      <c r="B67" s="25">
        <v>3.1666666666666665</v>
      </c>
      <c r="E67" s="8" t="s">
        <v>1</v>
      </c>
      <c r="F67" s="9">
        <f>COUNT(B67:B81)</f>
        <v>12</v>
      </c>
    </row>
    <row r="68" spans="1:10">
      <c r="B68" s="25">
        <v>3.3333333333333335</v>
      </c>
      <c r="E68" s="10" t="s">
        <v>2</v>
      </c>
      <c r="F68" s="11">
        <f>AVERAGE(B67:B81)</f>
        <v>2.8472222222222228</v>
      </c>
    </row>
    <row r="69" spans="1:10">
      <c r="B69" s="25">
        <v>2.8333333333333335</v>
      </c>
      <c r="E69" s="12" t="s">
        <v>3</v>
      </c>
      <c r="F69" s="13">
        <f>_xlfn.STDEV.S(B67:B81)</f>
        <v>0.36727451911420328</v>
      </c>
    </row>
    <row r="70" spans="1:10">
      <c r="B70" s="25">
        <v>3.5</v>
      </c>
      <c r="F70" s="14"/>
    </row>
    <row r="71" spans="1:10">
      <c r="B71" s="25">
        <v>2.6666666666666665</v>
      </c>
      <c r="E71" s="15" t="s">
        <v>109</v>
      </c>
      <c r="F71" s="59">
        <v>2</v>
      </c>
    </row>
    <row r="72" spans="1:10">
      <c r="B72" s="25">
        <v>3.1666666666666665</v>
      </c>
      <c r="F72" s="14"/>
    </row>
    <row r="73" spans="1:10">
      <c r="B73" s="25">
        <v>2.75</v>
      </c>
      <c r="E73" t="s">
        <v>4</v>
      </c>
      <c r="F73" s="14"/>
    </row>
    <row r="74" spans="1:10">
      <c r="B74" s="25">
        <v>2.4166666666666665</v>
      </c>
      <c r="E74" s="8" t="s">
        <v>5</v>
      </c>
      <c r="F74" s="16">
        <f>F68-F71</f>
        <v>0.84722222222222276</v>
      </c>
    </row>
    <row r="75" spans="1:10">
      <c r="B75" s="25">
        <v>2.4166666666666665</v>
      </c>
      <c r="E75" s="10" t="s">
        <v>6</v>
      </c>
      <c r="F75" s="11">
        <f>F69</f>
        <v>0.36727451911420328</v>
      </c>
    </row>
    <row r="76" spans="1:10">
      <c r="B76" s="25">
        <v>2.75</v>
      </c>
      <c r="E76" s="12" t="s">
        <v>7</v>
      </c>
      <c r="F76" s="17">
        <f>SQRT(F67)*(F74/F75)</f>
        <v>7.9909269923188138</v>
      </c>
    </row>
    <row r="77" spans="1:10">
      <c r="B77" s="25">
        <v>2.4166666666666665</v>
      </c>
    </row>
    <row r="78" spans="1:10">
      <c r="B78" s="25">
        <v>2.75</v>
      </c>
      <c r="E78" t="s">
        <v>8</v>
      </c>
      <c r="F78">
        <f>F67-1</f>
        <v>11</v>
      </c>
    </row>
    <row r="80" spans="1:10">
      <c r="E80" s="3" t="s">
        <v>9</v>
      </c>
      <c r="F80" s="3">
        <f>_xlfn.T.DIST.2T(ABS(F76),F78)</f>
        <v>6.6030684761389193E-6</v>
      </c>
      <c r="H80" s="21" t="s">
        <v>12</v>
      </c>
      <c r="I80" s="21"/>
      <c r="J80" s="21"/>
    </row>
    <row r="81" spans="1:10" ht="18">
      <c r="H81" t="s">
        <v>14</v>
      </c>
    </row>
    <row r="82" spans="1:10" ht="18">
      <c r="B82" s="18"/>
      <c r="E82" s="3" t="s">
        <v>10</v>
      </c>
      <c r="F82" s="3">
        <f>_xlfn.T.INV.2T(0.05,F78)</f>
        <v>2.2009851600916384</v>
      </c>
      <c r="H82" t="s">
        <v>13</v>
      </c>
    </row>
    <row r="83" spans="1:10">
      <c r="E83" t="s">
        <v>11</v>
      </c>
    </row>
    <row r="86" spans="1:10">
      <c r="A86" s="5" t="s">
        <v>50</v>
      </c>
      <c r="B86" s="6"/>
      <c r="C86" s="6"/>
      <c r="D86" s="6"/>
      <c r="E86" s="6"/>
      <c r="F86" s="6"/>
      <c r="G86" s="6"/>
      <c r="H86" s="6"/>
      <c r="I86" s="6"/>
      <c r="J86" s="6"/>
    </row>
    <row r="87" spans="1:10">
      <c r="A87" s="7" t="s">
        <v>44</v>
      </c>
      <c r="B87" s="7"/>
      <c r="C87" s="7"/>
      <c r="D87" s="7"/>
      <c r="E87" s="7"/>
      <c r="F87" s="7"/>
      <c r="G87" s="7"/>
      <c r="H87" s="7"/>
      <c r="I87" s="7"/>
      <c r="J87" s="7"/>
    </row>
    <row r="88" spans="1:10">
      <c r="B88" t="s">
        <v>0</v>
      </c>
    </row>
    <row r="89" spans="1:10">
      <c r="B89">
        <v>1.4545454545454546</v>
      </c>
      <c r="E89" s="8" t="s">
        <v>1</v>
      </c>
      <c r="F89" s="9">
        <f>COUNT(B89:B103)</f>
        <v>15</v>
      </c>
    </row>
    <row r="90" spans="1:10">
      <c r="B90">
        <v>2</v>
      </c>
      <c r="E90" s="10" t="s">
        <v>2</v>
      </c>
      <c r="F90" s="11">
        <f>AVERAGE(B89:B103)</f>
        <v>2.2091686091686089</v>
      </c>
    </row>
    <row r="91" spans="1:10">
      <c r="B91">
        <v>2.4166666666666665</v>
      </c>
      <c r="E91" s="12" t="s">
        <v>3</v>
      </c>
      <c r="F91" s="13">
        <f>_xlfn.STDEV.S(B89:B103)</f>
        <v>0.37237100834513581</v>
      </c>
    </row>
    <row r="92" spans="1:10">
      <c r="B92">
        <v>2.25</v>
      </c>
      <c r="F92" s="14"/>
    </row>
    <row r="93" spans="1:10">
      <c r="B93">
        <v>2.5833333333333335</v>
      </c>
      <c r="E93" s="15" t="s">
        <v>109</v>
      </c>
      <c r="F93" s="59">
        <v>2</v>
      </c>
    </row>
    <row r="94" spans="1:10">
      <c r="B94">
        <v>2</v>
      </c>
      <c r="F94" s="14"/>
    </row>
    <row r="95" spans="1:10">
      <c r="B95">
        <v>2.3636363636363638</v>
      </c>
      <c r="E95" t="s">
        <v>4</v>
      </c>
      <c r="F95" s="14"/>
    </row>
    <row r="96" spans="1:10">
      <c r="B96">
        <v>2.5454545454545454</v>
      </c>
      <c r="E96" s="8" t="s">
        <v>5</v>
      </c>
      <c r="F96" s="16">
        <f>F90-F93</f>
        <v>0.20916860916860891</v>
      </c>
    </row>
    <row r="97" spans="1:12">
      <c r="B97">
        <v>2.5</v>
      </c>
      <c r="E97" s="10" t="s">
        <v>6</v>
      </c>
      <c r="F97" s="11">
        <f>F91</f>
        <v>0.37237100834513581</v>
      </c>
    </row>
    <row r="98" spans="1:12">
      <c r="B98">
        <v>2.0769230769230771</v>
      </c>
      <c r="E98" s="12" t="s">
        <v>7</v>
      </c>
      <c r="F98" s="17">
        <f>SQRT(F89)*(F96/F97)</f>
        <v>2.1755360157054304</v>
      </c>
    </row>
    <row r="99" spans="1:12">
      <c r="B99">
        <v>1.75</v>
      </c>
    </row>
    <row r="100" spans="1:12">
      <c r="B100">
        <v>2.2727272727272729</v>
      </c>
      <c r="E100" t="s">
        <v>8</v>
      </c>
      <c r="F100">
        <f>F89-1</f>
        <v>14</v>
      </c>
    </row>
    <row r="101" spans="1:12">
      <c r="B101">
        <v>1.7272727272727273</v>
      </c>
    </row>
    <row r="102" spans="1:12">
      <c r="B102">
        <v>2.3636363636363638</v>
      </c>
      <c r="E102" s="3" t="s">
        <v>9</v>
      </c>
      <c r="F102" s="3">
        <f>_xlfn.T.DIST.2T(ABS(F98),F100)</f>
        <v>4.7213265258959115E-2</v>
      </c>
      <c r="H102" s="21" t="s">
        <v>12</v>
      </c>
      <c r="I102" s="21"/>
      <c r="J102" s="21"/>
    </row>
    <row r="103" spans="1:12" ht="18">
      <c r="B103">
        <v>2.8333333333333335</v>
      </c>
      <c r="H103" t="s">
        <v>14</v>
      </c>
    </row>
    <row r="104" spans="1:12" ht="18">
      <c r="E104" s="3" t="s">
        <v>10</v>
      </c>
      <c r="F104" s="3">
        <f>_xlfn.T.INV.2T(0.05,F100)</f>
        <v>2.1447866879178044</v>
      </c>
      <c r="H104" t="s">
        <v>13</v>
      </c>
    </row>
    <row r="105" spans="1:12">
      <c r="E105" t="s">
        <v>11</v>
      </c>
    </row>
    <row r="108" spans="1:12">
      <c r="A108" s="7" t="s">
        <v>45</v>
      </c>
      <c r="B108" s="7"/>
      <c r="C108" s="7"/>
      <c r="D108" s="7"/>
      <c r="E108" s="7"/>
      <c r="F108" s="7"/>
      <c r="G108" s="7"/>
      <c r="H108" s="7"/>
      <c r="I108" s="7"/>
      <c r="J108" s="7"/>
    </row>
    <row r="109" spans="1:12">
      <c r="B109" t="s">
        <v>0</v>
      </c>
    </row>
    <row r="110" spans="1:12">
      <c r="B110" s="20">
        <v>2</v>
      </c>
      <c r="E110" s="8" t="s">
        <v>1</v>
      </c>
      <c r="F110" s="9">
        <f>COUNT(B110:B124)</f>
        <v>12</v>
      </c>
    </row>
    <row r="111" spans="1:12">
      <c r="B111" s="20">
        <v>2.1111111111111112</v>
      </c>
      <c r="E111" s="10" t="s">
        <v>2</v>
      </c>
      <c r="F111" s="11">
        <f>AVERAGE(B110:B124)</f>
        <v>2.3752314814814817</v>
      </c>
    </row>
    <row r="112" spans="1:12">
      <c r="B112" s="20">
        <v>2.2222222222222223</v>
      </c>
      <c r="E112" s="12" t="s">
        <v>3</v>
      </c>
      <c r="F112" s="13">
        <f>_xlfn.STDEV.S(B110:B124)</f>
        <v>0.21890343210843327</v>
      </c>
      <c r="L112" s="20"/>
    </row>
    <row r="113" spans="2:12">
      <c r="B113" s="20">
        <v>2.2999999999999998</v>
      </c>
      <c r="F113" s="14"/>
      <c r="L113" s="20"/>
    </row>
    <row r="114" spans="2:12">
      <c r="B114" s="20">
        <v>2.3333333333333335</v>
      </c>
      <c r="E114" s="15" t="s">
        <v>109</v>
      </c>
      <c r="F114" s="59">
        <v>2</v>
      </c>
      <c r="L114" s="20"/>
    </row>
    <row r="115" spans="2:12">
      <c r="B115" s="20">
        <v>2.375</v>
      </c>
      <c r="F115" s="14"/>
      <c r="L115" s="20"/>
    </row>
    <row r="116" spans="2:12">
      <c r="B116" s="20">
        <v>2.375</v>
      </c>
      <c r="E116" t="s">
        <v>4</v>
      </c>
      <c r="F116" s="14"/>
      <c r="L116" s="20"/>
    </row>
    <row r="117" spans="2:12">
      <c r="B117" s="20">
        <v>2.375</v>
      </c>
      <c r="E117" s="8" t="s">
        <v>5</v>
      </c>
      <c r="F117" s="16">
        <f>F111-F114</f>
        <v>0.37523148148148167</v>
      </c>
      <c r="L117" s="20"/>
    </row>
    <row r="118" spans="2:12">
      <c r="B118" s="20">
        <v>2.4444444444444446</v>
      </c>
      <c r="E118" s="10" t="s">
        <v>6</v>
      </c>
      <c r="F118" s="11">
        <f>F112</f>
        <v>0.21890343210843327</v>
      </c>
      <c r="L118" s="20"/>
    </row>
    <row r="119" spans="2:12">
      <c r="B119" s="20">
        <v>2.5</v>
      </c>
      <c r="E119" s="12" t="s">
        <v>7</v>
      </c>
      <c r="F119" s="17">
        <f>SQRT(F110)*(F117/F118)</f>
        <v>5.9379607187093368</v>
      </c>
      <c r="L119" s="20"/>
    </row>
    <row r="120" spans="2:12">
      <c r="B120" s="20">
        <v>2.6666666666666665</v>
      </c>
      <c r="L120" s="20"/>
    </row>
    <row r="121" spans="2:12">
      <c r="B121" s="20">
        <v>2.8</v>
      </c>
      <c r="E121" t="s">
        <v>8</v>
      </c>
      <c r="F121">
        <f>F110-1</f>
        <v>11</v>
      </c>
      <c r="L121" s="20"/>
    </row>
    <row r="122" spans="2:12">
      <c r="L122" s="20"/>
    </row>
    <row r="123" spans="2:12">
      <c r="E123" s="3" t="s">
        <v>9</v>
      </c>
      <c r="F123" s="3">
        <f>_xlfn.T.DIST.2T(ABS(F119),F121)</f>
        <v>9.7604989381416485E-5</v>
      </c>
      <c r="H123" s="21" t="s">
        <v>12</v>
      </c>
      <c r="I123" s="21"/>
      <c r="J123" s="21"/>
      <c r="L123" s="20"/>
    </row>
    <row r="124" spans="2:12" ht="18">
      <c r="H124" t="s">
        <v>14</v>
      </c>
    </row>
    <row r="125" spans="2:12" ht="18">
      <c r="B125" s="18"/>
      <c r="E125" s="3" t="s">
        <v>10</v>
      </c>
      <c r="F125" s="3">
        <f>_xlfn.T.INV.2T(0.05,F121)</f>
        <v>2.2009851600916384</v>
      </c>
      <c r="H125" t="s">
        <v>13</v>
      </c>
    </row>
    <row r="126" spans="2:12">
      <c r="E126" t="s">
        <v>11</v>
      </c>
    </row>
    <row r="129" spans="1:10">
      <c r="A129" s="7" t="s">
        <v>46</v>
      </c>
      <c r="B129" s="7"/>
      <c r="C129" s="7"/>
      <c r="D129" s="7"/>
      <c r="E129" s="7"/>
      <c r="F129" s="7"/>
      <c r="G129" s="7"/>
      <c r="H129" s="7"/>
      <c r="I129" s="7"/>
      <c r="J129" s="7"/>
    </row>
    <row r="130" spans="1:10">
      <c r="B130" t="s">
        <v>0</v>
      </c>
    </row>
    <row r="131" spans="1:10">
      <c r="B131">
        <v>1.5</v>
      </c>
      <c r="E131" s="8" t="s">
        <v>1</v>
      </c>
      <c r="F131" s="9">
        <f>COUNT(B131:B145)</f>
        <v>15</v>
      </c>
    </row>
    <row r="132" spans="1:10">
      <c r="B132">
        <v>2.125</v>
      </c>
      <c r="E132" s="10" t="s">
        <v>2</v>
      </c>
      <c r="F132" s="11">
        <f>AVERAGE(B131:B145)</f>
        <v>2.2644276094276092</v>
      </c>
    </row>
    <row r="133" spans="1:10">
      <c r="B133">
        <v>2.1</v>
      </c>
      <c r="E133" s="12" t="s">
        <v>3</v>
      </c>
      <c r="F133" s="13">
        <f>_xlfn.STDEV.S(B131:B145)</f>
        <v>0.45733629829818384</v>
      </c>
    </row>
    <row r="134" spans="1:10">
      <c r="B134">
        <v>2.25</v>
      </c>
      <c r="F134" s="14"/>
    </row>
    <row r="135" spans="1:10">
      <c r="B135">
        <v>2.1666666666666665</v>
      </c>
      <c r="E135" s="15" t="s">
        <v>109</v>
      </c>
      <c r="F135" s="59">
        <v>2</v>
      </c>
    </row>
    <row r="136" spans="1:10">
      <c r="B136">
        <v>2.3333333333333335</v>
      </c>
      <c r="F136" s="14"/>
    </row>
    <row r="137" spans="1:10">
      <c r="B137">
        <v>2.5454545454545454</v>
      </c>
      <c r="E137" t="s">
        <v>4</v>
      </c>
      <c r="F137" s="14"/>
    </row>
    <row r="138" spans="1:10">
      <c r="B138">
        <v>2.6363636363636362</v>
      </c>
      <c r="E138" s="8" t="s">
        <v>5</v>
      </c>
      <c r="F138" s="16">
        <f>F132-F135</f>
        <v>0.26442760942760923</v>
      </c>
    </row>
    <row r="139" spans="1:10">
      <c r="B139">
        <v>3.1111111111111112</v>
      </c>
      <c r="E139" s="10" t="s">
        <v>6</v>
      </c>
      <c r="F139" s="11">
        <f>F133</f>
        <v>0.45733629829818384</v>
      </c>
    </row>
    <row r="140" spans="1:10">
      <c r="B140">
        <v>2.0833333333333335</v>
      </c>
      <c r="E140" s="12" t="s">
        <v>7</v>
      </c>
      <c r="F140" s="17">
        <f>SQRT(F131)*(F138/F139)</f>
        <v>2.2393230788841518</v>
      </c>
    </row>
    <row r="141" spans="1:10">
      <c r="B141">
        <v>1.5454545454545454</v>
      </c>
    </row>
    <row r="142" spans="1:10">
      <c r="B142">
        <v>2.4</v>
      </c>
      <c r="E142" t="s">
        <v>8</v>
      </c>
      <c r="F142">
        <f>F131-1</f>
        <v>14</v>
      </c>
    </row>
    <row r="143" spans="1:10">
      <c r="B143">
        <v>1.7</v>
      </c>
    </row>
    <row r="144" spans="1:10">
      <c r="B144">
        <v>2.6363636363636362</v>
      </c>
      <c r="E144" s="3" t="s">
        <v>9</v>
      </c>
      <c r="F144" s="3">
        <f>_xlfn.T.DIST.2T(ABS(F140),F142)</f>
        <v>4.1888267304962902E-2</v>
      </c>
      <c r="H144" s="21" t="s">
        <v>12</v>
      </c>
      <c r="I144" s="21"/>
      <c r="J144" s="21"/>
    </row>
    <row r="145" spans="1:12" ht="18">
      <c r="B145">
        <v>2.8333333333333335</v>
      </c>
      <c r="H145" t="s">
        <v>14</v>
      </c>
    </row>
    <row r="146" spans="1:12" ht="18">
      <c r="B146" s="18"/>
      <c r="E146" s="3" t="s">
        <v>10</v>
      </c>
      <c r="F146" s="3">
        <f>_xlfn.T.INV.2T(0.05,F142)</f>
        <v>2.1447866879178044</v>
      </c>
      <c r="H146" t="s">
        <v>13</v>
      </c>
    </row>
    <row r="147" spans="1:12">
      <c r="E147" t="s">
        <v>11</v>
      </c>
    </row>
    <row r="150" spans="1:12">
      <c r="A150" s="7" t="s">
        <v>51</v>
      </c>
      <c r="B150" s="7"/>
      <c r="C150" s="7"/>
      <c r="D150" s="7"/>
      <c r="E150" s="7"/>
      <c r="F150" s="7"/>
      <c r="G150" s="7"/>
      <c r="H150" s="7"/>
      <c r="I150" s="7"/>
      <c r="J150" s="7"/>
      <c r="L150" t="s">
        <v>49</v>
      </c>
    </row>
    <row r="151" spans="1:12">
      <c r="B151" t="s">
        <v>0</v>
      </c>
      <c r="L151" t="s">
        <v>49</v>
      </c>
    </row>
    <row r="152" spans="1:12">
      <c r="B152" s="20">
        <v>2.4</v>
      </c>
      <c r="E152" s="8" t="s">
        <v>1</v>
      </c>
      <c r="F152" s="9">
        <f>COUNT(B152:B166)</f>
        <v>12</v>
      </c>
      <c r="L152" t="s">
        <v>49</v>
      </c>
    </row>
    <row r="153" spans="1:12">
      <c r="B153" s="20">
        <v>2.1</v>
      </c>
      <c r="E153" s="10" t="s">
        <v>2</v>
      </c>
      <c r="F153" s="11">
        <f>AVERAGE(B152:B166)</f>
        <v>2.4199074074074072</v>
      </c>
      <c r="L153" t="s">
        <v>49</v>
      </c>
    </row>
    <row r="154" spans="1:12">
      <c r="B154" s="20">
        <v>2.5</v>
      </c>
      <c r="E154" s="12" t="s">
        <v>3</v>
      </c>
      <c r="F154" s="13">
        <f>_xlfn.STDEV.S(B152:B166)</f>
        <v>0.34908456789235548</v>
      </c>
      <c r="L154" t="s">
        <v>49</v>
      </c>
    </row>
    <row r="155" spans="1:12">
      <c r="B155" s="20">
        <v>3.2</v>
      </c>
      <c r="F155" s="14"/>
      <c r="L155" t="s">
        <v>49</v>
      </c>
    </row>
    <row r="156" spans="1:12">
      <c r="B156" s="25">
        <v>2.2000000000000002</v>
      </c>
      <c r="E156" s="15" t="s">
        <v>109</v>
      </c>
      <c r="F156" s="59">
        <v>2</v>
      </c>
      <c r="L156" t="s">
        <v>49</v>
      </c>
    </row>
    <row r="157" spans="1:12">
      <c r="B157" s="25">
        <v>2.2999999999999998</v>
      </c>
      <c r="F157" s="14"/>
      <c r="L157" t="s">
        <v>49</v>
      </c>
    </row>
    <row r="158" spans="1:12">
      <c r="B158" s="25">
        <v>2.75</v>
      </c>
      <c r="E158" t="s">
        <v>4</v>
      </c>
      <c r="F158" s="14"/>
    </row>
    <row r="159" spans="1:12">
      <c r="B159" s="25">
        <v>1.9</v>
      </c>
      <c r="E159" s="8" t="s">
        <v>5</v>
      </c>
      <c r="F159" s="16">
        <f>F153-F156</f>
        <v>0.41990740740740717</v>
      </c>
    </row>
    <row r="160" spans="1:12">
      <c r="B160" s="25">
        <v>2.6</v>
      </c>
      <c r="E160" s="10" t="s">
        <v>6</v>
      </c>
      <c r="F160" s="11">
        <f>F154</f>
        <v>0.34908456789235548</v>
      </c>
    </row>
    <row r="161" spans="2:10">
      <c r="B161" s="25">
        <v>2.2000000000000002</v>
      </c>
      <c r="E161" s="12" t="s">
        <v>7</v>
      </c>
      <c r="F161" s="17">
        <f>SQRT(F152)*(F159/F160)</f>
        <v>4.1669041315422763</v>
      </c>
    </row>
    <row r="162" spans="2:10">
      <c r="B162" s="25">
        <v>2.2222222222222223</v>
      </c>
    </row>
    <row r="163" spans="2:10">
      <c r="B163" s="25">
        <v>2.6666666666666665</v>
      </c>
      <c r="E163" t="s">
        <v>8</v>
      </c>
      <c r="F163">
        <f>F152-1</f>
        <v>11</v>
      </c>
    </row>
    <row r="165" spans="2:10">
      <c r="E165" s="3" t="s">
        <v>9</v>
      </c>
      <c r="F165" s="3">
        <f>_xlfn.T.DIST.2T(ABS(F161),F163)</f>
        <v>1.5709125215421895E-3</v>
      </c>
      <c r="H165" s="21" t="s">
        <v>12</v>
      </c>
      <c r="I165" s="21"/>
      <c r="J165" s="21"/>
    </row>
    <row r="166" spans="2:10" ht="18">
      <c r="H166" t="s">
        <v>14</v>
      </c>
    </row>
    <row r="167" spans="2:10" ht="18">
      <c r="B167" s="18"/>
      <c r="E167" s="3" t="s">
        <v>10</v>
      </c>
      <c r="F167" s="3">
        <f>_xlfn.T.INV.2T(0.05,F163)</f>
        <v>2.2009851600916384</v>
      </c>
      <c r="H167" t="s">
        <v>13</v>
      </c>
    </row>
    <row r="168" spans="2:10">
      <c r="E168" t="s">
        <v>11</v>
      </c>
    </row>
  </sheetData>
  <sortState xmlns:xlrd2="http://schemas.microsoft.com/office/spreadsheetml/2017/richdata2" ref="L71:L97">
    <sortCondition ref="L71"/>
  </sortState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03"/>
  <sheetViews>
    <sheetView workbookViewId="0">
      <selection activeCell="B72" sqref="B72"/>
    </sheetView>
  </sheetViews>
  <sheetFormatPr baseColWidth="10" defaultRowHeight="15"/>
  <cols>
    <col min="1" max="1" width="65.85546875" bestFit="1" customWidth="1"/>
    <col min="2" max="2" width="16.140625" customWidth="1"/>
    <col min="3" max="3" width="16.7109375" customWidth="1"/>
    <col min="6" max="6" width="65.85546875" bestFit="1" customWidth="1"/>
    <col min="7" max="7" width="16.28515625" customWidth="1"/>
    <col min="8" max="8" width="16.140625" customWidth="1"/>
    <col min="10" max="10" width="11.42578125" style="10"/>
    <col min="11" max="11" width="35" bestFit="1" customWidth="1"/>
    <col min="12" max="12" width="15.5703125" customWidth="1"/>
    <col min="13" max="13" width="15.85546875" customWidth="1"/>
    <col min="15" max="15" width="35" bestFit="1" customWidth="1"/>
    <col min="16" max="16" width="16.42578125" customWidth="1"/>
    <col min="17" max="17" width="16.7109375" customWidth="1"/>
  </cols>
  <sheetData>
    <row r="1" spans="1:17" ht="60">
      <c r="A1" s="55" t="s">
        <v>110</v>
      </c>
      <c r="B1" s="41" t="s">
        <v>68</v>
      </c>
      <c r="C1" s="41" t="s">
        <v>69</v>
      </c>
      <c r="F1" s="55" t="s">
        <v>110</v>
      </c>
      <c r="G1" s="37" t="s">
        <v>78</v>
      </c>
      <c r="H1" s="37" t="s">
        <v>79</v>
      </c>
      <c r="K1" s="75" t="s">
        <v>128</v>
      </c>
      <c r="L1" s="41" t="s">
        <v>69</v>
      </c>
      <c r="M1" s="41" t="s">
        <v>68</v>
      </c>
      <c r="O1" s="75" t="s">
        <v>128</v>
      </c>
      <c r="P1" s="37" t="s">
        <v>79</v>
      </c>
      <c r="Q1" s="37" t="s">
        <v>78</v>
      </c>
    </row>
    <row r="2" spans="1:17">
      <c r="A2" s="51" t="s">
        <v>34</v>
      </c>
      <c r="B2" s="51">
        <v>2.4249999999999998</v>
      </c>
      <c r="C2" s="51">
        <v>2.3383838383838387</v>
      </c>
      <c r="F2" s="51" t="s">
        <v>34</v>
      </c>
      <c r="G2" s="51">
        <v>2.3183712121212121</v>
      </c>
      <c r="H2" s="51">
        <v>2.5503787878787882</v>
      </c>
      <c r="K2" s="51" t="s">
        <v>34</v>
      </c>
      <c r="L2" s="51">
        <v>2.3383838383838387</v>
      </c>
      <c r="M2" s="51">
        <v>2.4249999999999998</v>
      </c>
      <c r="O2" s="51" t="s">
        <v>34</v>
      </c>
      <c r="P2" s="51">
        <v>2.5503787878787882</v>
      </c>
      <c r="Q2" s="51">
        <v>2.3183712121212121</v>
      </c>
    </row>
    <row r="3" spans="1:17">
      <c r="A3" s="51" t="s">
        <v>35</v>
      </c>
      <c r="B3" s="51">
        <v>0.10916666666666804</v>
      </c>
      <c r="C3" s="51">
        <v>0.22457842312008722</v>
      </c>
      <c r="F3" s="51" t="s">
        <v>35</v>
      </c>
      <c r="G3" s="51">
        <v>7.9712998491407311E-2</v>
      </c>
      <c r="H3" s="51">
        <v>9.934400826445966E-2</v>
      </c>
      <c r="K3" s="51" t="s">
        <v>35</v>
      </c>
      <c r="L3" s="51">
        <v>0.22457842312008722</v>
      </c>
      <c r="M3" s="51">
        <v>0.10916666666666804</v>
      </c>
      <c r="O3" s="51" t="s">
        <v>35</v>
      </c>
      <c r="P3" s="51">
        <v>9.934400826445966E-2</v>
      </c>
      <c r="Q3" s="51">
        <v>7.9712998491407311E-2</v>
      </c>
    </row>
    <row r="4" spans="1:17">
      <c r="A4" s="51" t="s">
        <v>55</v>
      </c>
      <c r="B4" s="51">
        <v>4</v>
      </c>
      <c r="C4" s="51">
        <v>11</v>
      </c>
      <c r="F4" s="51" t="s">
        <v>55</v>
      </c>
      <c r="G4" s="51">
        <v>8</v>
      </c>
      <c r="H4" s="51">
        <v>4</v>
      </c>
      <c r="K4" s="51" t="s">
        <v>55</v>
      </c>
      <c r="L4" s="51">
        <v>11</v>
      </c>
      <c r="M4" s="51">
        <v>4</v>
      </c>
      <c r="O4" s="51" t="s">
        <v>55</v>
      </c>
      <c r="P4" s="51">
        <v>4</v>
      </c>
      <c r="Q4" s="51">
        <v>8</v>
      </c>
    </row>
    <row r="5" spans="1:17">
      <c r="A5" s="51" t="s">
        <v>111</v>
      </c>
      <c r="B5" s="51">
        <v>0.19794494086160588</v>
      </c>
      <c r="C5" s="51"/>
      <c r="F5" s="51" t="s">
        <v>111</v>
      </c>
      <c r="G5" s="51">
        <v>8.5602301423323007E-2</v>
      </c>
      <c r="H5" s="51"/>
      <c r="K5" s="51" t="s">
        <v>57</v>
      </c>
      <c r="L5" s="51">
        <v>10</v>
      </c>
      <c r="M5" s="51">
        <v>3</v>
      </c>
      <c r="O5" s="51" t="s">
        <v>57</v>
      </c>
      <c r="P5" s="51">
        <v>3</v>
      </c>
      <c r="Q5" s="51">
        <v>7</v>
      </c>
    </row>
    <row r="6" spans="1:17">
      <c r="A6" s="51" t="s">
        <v>56</v>
      </c>
      <c r="B6" s="51">
        <v>0</v>
      </c>
      <c r="C6" s="51"/>
      <c r="F6" s="51" t="s">
        <v>56</v>
      </c>
      <c r="G6" s="51">
        <v>0</v>
      </c>
      <c r="H6" s="51"/>
      <c r="I6" s="20"/>
      <c r="J6" s="76"/>
      <c r="K6" s="51" t="s">
        <v>129</v>
      </c>
      <c r="L6" s="51">
        <v>2.0572069293442845</v>
      </c>
      <c r="M6" s="51"/>
      <c r="O6" s="51" t="s">
        <v>129</v>
      </c>
      <c r="P6" s="51">
        <v>1.2462711244662121</v>
      </c>
      <c r="Q6" s="51"/>
    </row>
    <row r="7" spans="1:17">
      <c r="A7" s="51" t="s">
        <v>57</v>
      </c>
      <c r="B7" s="51">
        <v>13</v>
      </c>
      <c r="C7" s="51"/>
      <c r="F7" s="51" t="s">
        <v>57</v>
      </c>
      <c r="G7" s="51">
        <v>10</v>
      </c>
      <c r="H7" s="51"/>
      <c r="I7" s="20"/>
      <c r="J7" s="76"/>
      <c r="K7" s="51" t="s">
        <v>130</v>
      </c>
      <c r="L7" s="51">
        <v>0.30052018340726239</v>
      </c>
      <c r="M7" s="51"/>
      <c r="O7" s="51" t="s">
        <v>130</v>
      </c>
      <c r="P7" s="51">
        <v>0.36321157172966695</v>
      </c>
      <c r="Q7" s="51"/>
    </row>
    <row r="8" spans="1:17" ht="15.75" thickBot="1">
      <c r="A8" s="51" t="s">
        <v>58</v>
      </c>
      <c r="B8" s="61">
        <v>0.33343212453693633</v>
      </c>
      <c r="C8" s="51"/>
      <c r="F8" s="51" t="s">
        <v>58</v>
      </c>
      <c r="G8" s="61">
        <v>-1.2949226038375514</v>
      </c>
      <c r="H8" s="51"/>
      <c r="I8" s="20"/>
      <c r="J8" s="76"/>
      <c r="K8" s="52" t="s">
        <v>131</v>
      </c>
      <c r="L8" s="52">
        <v>8.7855247105240064</v>
      </c>
      <c r="M8" s="52"/>
      <c r="O8" s="52" t="s">
        <v>131</v>
      </c>
      <c r="P8" s="52">
        <v>4.3468313999078179</v>
      </c>
      <c r="Q8" s="52"/>
    </row>
    <row r="9" spans="1:17">
      <c r="A9" s="51" t="s">
        <v>59</v>
      </c>
      <c r="B9" s="51">
        <v>0.37206241655886535</v>
      </c>
      <c r="C9" s="51"/>
      <c r="F9" s="51" t="s">
        <v>59</v>
      </c>
      <c r="G9" s="51">
        <v>0.1122225231978886</v>
      </c>
      <c r="H9" s="51"/>
      <c r="I9" s="20"/>
      <c r="J9" s="76"/>
    </row>
    <row r="10" spans="1:17">
      <c r="A10" s="51" t="s">
        <v>60</v>
      </c>
      <c r="B10" s="51">
        <v>1.7709333959868729</v>
      </c>
      <c r="C10" s="51"/>
      <c r="F10" s="51" t="s">
        <v>60</v>
      </c>
      <c r="G10" s="51">
        <v>1.812461122811676</v>
      </c>
      <c r="H10" s="51"/>
      <c r="I10" s="20"/>
      <c r="J10" s="76"/>
      <c r="K10" t="s">
        <v>132</v>
      </c>
      <c r="O10" t="s">
        <v>132</v>
      </c>
    </row>
    <row r="11" spans="1:17">
      <c r="A11" s="53" t="s">
        <v>61</v>
      </c>
      <c r="B11" s="53">
        <v>0.7441248331177307</v>
      </c>
      <c r="C11" s="51"/>
      <c r="F11" s="53" t="s">
        <v>61</v>
      </c>
      <c r="G11" s="53">
        <v>0.2244450463957772</v>
      </c>
      <c r="H11" s="51"/>
      <c r="I11" s="20"/>
      <c r="J11" s="76"/>
      <c r="K11" t="s">
        <v>133</v>
      </c>
      <c r="O11" t="s">
        <v>133</v>
      </c>
    </row>
    <row r="12" spans="1:17" ht="15.75" thickBot="1">
      <c r="A12" s="54" t="s">
        <v>62</v>
      </c>
      <c r="B12" s="54">
        <v>2.1603686564627926</v>
      </c>
      <c r="C12" s="52"/>
      <c r="F12" s="54" t="s">
        <v>62</v>
      </c>
      <c r="G12" s="54">
        <v>2.2281388519862744</v>
      </c>
      <c r="H12" s="52"/>
      <c r="I12" s="20"/>
      <c r="J12" s="76"/>
      <c r="K12" t="s">
        <v>134</v>
      </c>
      <c r="O12" t="s">
        <v>134</v>
      </c>
    </row>
    <row r="13" spans="1:17">
      <c r="A13" s="51"/>
      <c r="B13" s="51"/>
      <c r="C13" s="51"/>
      <c r="I13" s="20"/>
      <c r="J13" s="76"/>
    </row>
    <row r="14" spans="1:17">
      <c r="A14" s="2" t="s">
        <v>63</v>
      </c>
      <c r="F14" s="2" t="s">
        <v>63</v>
      </c>
      <c r="I14" s="20"/>
      <c r="J14" s="76"/>
    </row>
    <row r="15" spans="1:17">
      <c r="A15" t="s">
        <v>64</v>
      </c>
      <c r="F15" t="s">
        <v>64</v>
      </c>
      <c r="I15" s="20"/>
      <c r="J15" s="76"/>
    </row>
    <row r="16" spans="1:17">
      <c r="I16" s="20"/>
      <c r="J16" s="76"/>
    </row>
    <row r="17" spans="1:18">
      <c r="A17" s="1" t="s">
        <v>65</v>
      </c>
      <c r="I17" s="49"/>
      <c r="J17" s="76"/>
    </row>
    <row r="18" spans="1:18">
      <c r="A18" s="1" t="s">
        <v>66</v>
      </c>
    </row>
    <row r="19" spans="1:18">
      <c r="A19" s="1" t="s">
        <v>67</v>
      </c>
    </row>
    <row r="22" spans="1:18" ht="60">
      <c r="A22" s="55" t="s">
        <v>110</v>
      </c>
      <c r="B22" s="41" t="s">
        <v>82</v>
      </c>
      <c r="C22" s="41" t="s">
        <v>83</v>
      </c>
      <c r="F22" s="55" t="s">
        <v>110</v>
      </c>
      <c r="G22" s="37" t="s">
        <v>80</v>
      </c>
      <c r="H22" s="37" t="s">
        <v>81</v>
      </c>
      <c r="K22" s="75" t="s">
        <v>128</v>
      </c>
      <c r="L22" s="41" t="s">
        <v>83</v>
      </c>
      <c r="M22" s="41" t="s">
        <v>82</v>
      </c>
      <c r="O22" s="75" t="s">
        <v>128</v>
      </c>
      <c r="P22" s="37" t="s">
        <v>81</v>
      </c>
      <c r="Q22" s="37" t="s">
        <v>80</v>
      </c>
    </row>
    <row r="23" spans="1:18">
      <c r="A23" s="51" t="s">
        <v>34</v>
      </c>
      <c r="B23" s="51">
        <v>2.3444444444444441</v>
      </c>
      <c r="C23" s="51">
        <v>2.2681818181818185</v>
      </c>
      <c r="F23" s="51" t="s">
        <v>34</v>
      </c>
      <c r="G23" s="51">
        <v>2.7916666666666665</v>
      </c>
      <c r="H23" s="51">
        <v>2.958333333333333</v>
      </c>
      <c r="K23" s="51" t="s">
        <v>34</v>
      </c>
      <c r="L23" s="51">
        <v>2.2681818181818185</v>
      </c>
      <c r="M23" s="51">
        <v>2.3444444444444441</v>
      </c>
      <c r="O23" s="51" t="s">
        <v>34</v>
      </c>
      <c r="P23" s="51">
        <v>2.958333333333333</v>
      </c>
      <c r="Q23" s="51">
        <v>2.7916666666666665</v>
      </c>
    </row>
    <row r="24" spans="1:18">
      <c r="A24" s="51" t="s">
        <v>35</v>
      </c>
      <c r="B24" s="51">
        <v>0.11407407407407651</v>
      </c>
      <c r="C24" s="51">
        <v>0.31417340067339838</v>
      </c>
      <c r="F24" s="51" t="s">
        <v>35</v>
      </c>
      <c r="G24" s="51">
        <v>0.10515873015873163</v>
      </c>
      <c r="H24" s="51">
        <v>0.22453703703704045</v>
      </c>
      <c r="K24" s="51" t="s">
        <v>35</v>
      </c>
      <c r="L24" s="51">
        <v>0.31417340067339838</v>
      </c>
      <c r="M24" s="51">
        <v>0.11407407407407651</v>
      </c>
      <c r="O24" s="51" t="s">
        <v>35</v>
      </c>
      <c r="P24" s="51">
        <v>0.22453703703704045</v>
      </c>
      <c r="Q24" s="51">
        <v>0.10515873015873163</v>
      </c>
    </row>
    <row r="25" spans="1:18">
      <c r="A25" s="51" t="s">
        <v>55</v>
      </c>
      <c r="B25" s="51">
        <v>4</v>
      </c>
      <c r="C25" s="51">
        <v>11</v>
      </c>
      <c r="F25" s="51" t="s">
        <v>55</v>
      </c>
      <c r="G25" s="51">
        <v>8</v>
      </c>
      <c r="H25" s="51">
        <v>4</v>
      </c>
      <c r="K25" s="51" t="s">
        <v>55</v>
      </c>
      <c r="L25" s="51">
        <v>11</v>
      </c>
      <c r="M25" s="51">
        <v>4</v>
      </c>
      <c r="O25" s="51" t="s">
        <v>55</v>
      </c>
      <c r="P25" s="51">
        <v>4</v>
      </c>
      <c r="Q25" s="51">
        <v>8</v>
      </c>
    </row>
    <row r="26" spans="1:18">
      <c r="A26" s="51" t="s">
        <v>111</v>
      </c>
      <c r="B26" s="51">
        <v>0.26799663299663179</v>
      </c>
      <c r="C26" s="51"/>
      <c r="F26" s="51" t="s">
        <v>111</v>
      </c>
      <c r="G26" s="51">
        <v>0.14097222222222427</v>
      </c>
      <c r="H26" s="51"/>
      <c r="K26" s="51" t="s">
        <v>57</v>
      </c>
      <c r="L26" s="51">
        <v>10</v>
      </c>
      <c r="M26" s="51">
        <v>3</v>
      </c>
      <c r="O26" s="51" t="s">
        <v>57</v>
      </c>
      <c r="P26" s="51">
        <v>3</v>
      </c>
      <c r="Q26" s="51">
        <v>7</v>
      </c>
    </row>
    <row r="27" spans="1:18">
      <c r="A27" s="51" t="s">
        <v>56</v>
      </c>
      <c r="B27" s="51">
        <v>0</v>
      </c>
      <c r="C27" s="51"/>
      <c r="F27" s="51" t="s">
        <v>56</v>
      </c>
      <c r="G27" s="51">
        <v>0</v>
      </c>
      <c r="H27" s="51"/>
      <c r="K27" s="51" t="s">
        <v>129</v>
      </c>
      <c r="L27" s="51">
        <v>2.7541174734355764</v>
      </c>
      <c r="M27" s="51"/>
      <c r="O27" s="51" t="s">
        <v>129</v>
      </c>
      <c r="P27" s="51">
        <v>2.1352201257861663</v>
      </c>
      <c r="Q27" s="51"/>
    </row>
    <row r="28" spans="1:18">
      <c r="A28" s="51" t="s">
        <v>57</v>
      </c>
      <c r="B28" s="51">
        <v>13</v>
      </c>
      <c r="C28" s="51"/>
      <c r="F28" s="51" t="s">
        <v>57</v>
      </c>
      <c r="G28" s="51">
        <v>10</v>
      </c>
      <c r="H28" s="51"/>
      <c r="K28" s="51" t="s">
        <v>130</v>
      </c>
      <c r="L28" s="51">
        <v>0.21885440421956243</v>
      </c>
      <c r="M28" s="51"/>
      <c r="O28" s="51" t="s">
        <v>130</v>
      </c>
      <c r="P28" s="51">
        <v>0.18405703311993588</v>
      </c>
      <c r="Q28" s="51"/>
    </row>
    <row r="29" spans="1:18" ht="15.75" thickBot="1">
      <c r="A29" s="51" t="s">
        <v>58</v>
      </c>
      <c r="B29" s="61">
        <v>0.2523061268941087</v>
      </c>
      <c r="C29" s="51"/>
      <c r="F29" s="51" t="s">
        <v>58</v>
      </c>
      <c r="G29" s="61">
        <v>-0.72488037629274382</v>
      </c>
      <c r="H29" s="51"/>
      <c r="K29" s="52" t="s">
        <v>131</v>
      </c>
      <c r="L29" s="52">
        <v>8.7855247105240064</v>
      </c>
      <c r="M29" s="52"/>
      <c r="N29" t="s">
        <v>49</v>
      </c>
      <c r="O29" s="52" t="s">
        <v>131</v>
      </c>
      <c r="P29" s="52">
        <v>4.3468313999078179</v>
      </c>
      <c r="Q29" s="52"/>
      <c r="R29" t="s">
        <v>49</v>
      </c>
    </row>
    <row r="30" spans="1:18">
      <c r="A30" s="51" t="s">
        <v>59</v>
      </c>
      <c r="B30" s="51">
        <v>0.40237482102796907</v>
      </c>
      <c r="C30" s="51"/>
      <c r="F30" s="51" t="s">
        <v>59</v>
      </c>
      <c r="G30" s="51">
        <v>0.24257051177894667</v>
      </c>
      <c r="H30" s="51"/>
      <c r="N30" t="s">
        <v>49</v>
      </c>
      <c r="R30" t="s">
        <v>49</v>
      </c>
    </row>
    <row r="31" spans="1:18">
      <c r="A31" s="51" t="s">
        <v>60</v>
      </c>
      <c r="B31" s="51">
        <v>1.7709333959868729</v>
      </c>
      <c r="C31" s="51"/>
      <c r="F31" s="51" t="s">
        <v>60</v>
      </c>
      <c r="G31" s="51">
        <v>1.812461122811676</v>
      </c>
      <c r="H31" s="51"/>
      <c r="K31" t="s">
        <v>132</v>
      </c>
      <c r="N31" t="s">
        <v>49</v>
      </c>
      <c r="O31" t="s">
        <v>132</v>
      </c>
      <c r="R31" t="s">
        <v>49</v>
      </c>
    </row>
    <row r="32" spans="1:18">
      <c r="A32" s="53" t="s">
        <v>61</v>
      </c>
      <c r="B32" s="53">
        <v>0.80474964205593813</v>
      </c>
      <c r="C32" s="51"/>
      <c r="F32" s="53" t="s">
        <v>61</v>
      </c>
      <c r="G32" s="53">
        <v>0.48514102355789335</v>
      </c>
      <c r="H32" s="51"/>
      <c r="K32" t="s">
        <v>133</v>
      </c>
      <c r="O32" t="s">
        <v>133</v>
      </c>
      <c r="R32" t="s">
        <v>49</v>
      </c>
    </row>
    <row r="33" spans="1:18" ht="15.75" thickBot="1">
      <c r="A33" s="54" t="s">
        <v>62</v>
      </c>
      <c r="B33" s="54">
        <v>2.1603686564627926</v>
      </c>
      <c r="C33" s="52"/>
      <c r="F33" s="54" t="s">
        <v>62</v>
      </c>
      <c r="G33" s="54">
        <v>2.2281388519862744</v>
      </c>
      <c r="H33" s="52"/>
      <c r="K33" t="s">
        <v>134</v>
      </c>
      <c r="O33" t="s">
        <v>134</v>
      </c>
    </row>
    <row r="34" spans="1:18">
      <c r="O34" t="s">
        <v>49</v>
      </c>
      <c r="R34" t="s">
        <v>49</v>
      </c>
    </row>
    <row r="35" spans="1:18">
      <c r="A35" s="2" t="s">
        <v>63</v>
      </c>
      <c r="F35" s="2" t="s">
        <v>63</v>
      </c>
      <c r="O35" t="s">
        <v>49</v>
      </c>
    </row>
    <row r="36" spans="1:18">
      <c r="A36" t="s">
        <v>64</v>
      </c>
      <c r="F36" t="s">
        <v>64</v>
      </c>
      <c r="O36" t="s">
        <v>49</v>
      </c>
      <c r="Q36" t="s">
        <v>49</v>
      </c>
    </row>
    <row r="37" spans="1:18">
      <c r="N37" t="s">
        <v>49</v>
      </c>
      <c r="O37" t="s">
        <v>49</v>
      </c>
      <c r="Q37" t="s">
        <v>49</v>
      </c>
    </row>
    <row r="38" spans="1:18">
      <c r="K38" t="s">
        <v>49</v>
      </c>
      <c r="M38" t="s">
        <v>49</v>
      </c>
      <c r="N38" t="s">
        <v>49</v>
      </c>
      <c r="O38" t="s">
        <v>49</v>
      </c>
      <c r="Q38" t="s">
        <v>49</v>
      </c>
    </row>
    <row r="39" spans="1:18" ht="75">
      <c r="A39" s="55" t="s">
        <v>110</v>
      </c>
      <c r="B39" s="41" t="s">
        <v>116</v>
      </c>
      <c r="C39" s="41" t="s">
        <v>117</v>
      </c>
      <c r="F39" s="55" t="s">
        <v>110</v>
      </c>
      <c r="G39" s="41" t="s">
        <v>118</v>
      </c>
      <c r="H39" s="41" t="s">
        <v>119</v>
      </c>
      <c r="K39" s="75" t="s">
        <v>128</v>
      </c>
      <c r="L39" s="41" t="s">
        <v>117</v>
      </c>
      <c r="M39" s="41" t="s">
        <v>116</v>
      </c>
      <c r="O39" s="75" t="s">
        <v>128</v>
      </c>
      <c r="P39" s="41" t="s">
        <v>118</v>
      </c>
      <c r="Q39" s="41" t="s">
        <v>119</v>
      </c>
    </row>
    <row r="40" spans="1:18">
      <c r="A40" s="51" t="s">
        <v>34</v>
      </c>
      <c r="B40" s="51">
        <v>2.2367424242424243</v>
      </c>
      <c r="C40" s="51">
        <v>2.1991417673235856</v>
      </c>
      <c r="F40" s="51" t="s">
        <v>34</v>
      </c>
      <c r="G40" s="51">
        <v>2.3135416666666666</v>
      </c>
      <c r="H40" s="51">
        <v>2.4986111111111109</v>
      </c>
      <c r="K40" s="51" t="s">
        <v>34</v>
      </c>
      <c r="L40" s="51">
        <v>2.1991417673235856</v>
      </c>
      <c r="M40" s="51">
        <v>2.2367424242424243</v>
      </c>
      <c r="O40" s="51" t="s">
        <v>34</v>
      </c>
      <c r="P40" s="51">
        <v>2.3135416666666666</v>
      </c>
      <c r="Q40" s="51">
        <v>2.4986111111111109</v>
      </c>
    </row>
    <row r="41" spans="1:18">
      <c r="A41" s="51" t="s">
        <v>35</v>
      </c>
      <c r="B41" s="51">
        <v>0.13236053719008231</v>
      </c>
      <c r="C41" s="51">
        <v>0.15400135641712326</v>
      </c>
      <c r="F41" s="51" t="s">
        <v>35</v>
      </c>
      <c r="G41" s="51">
        <v>4.4491705246913552E-2</v>
      </c>
      <c r="H41" s="51">
        <v>4.1442901234567862E-2</v>
      </c>
      <c r="K41" s="51" t="s">
        <v>35</v>
      </c>
      <c r="L41" s="51">
        <v>0.15400135641712326</v>
      </c>
      <c r="M41" s="51">
        <v>0.13236053719008231</v>
      </c>
      <c r="O41" s="51" t="s">
        <v>35</v>
      </c>
      <c r="P41" s="51">
        <v>4.4491705246913552E-2</v>
      </c>
      <c r="Q41" s="51">
        <v>4.1442901234567862E-2</v>
      </c>
    </row>
    <row r="42" spans="1:18">
      <c r="A42" s="51" t="s">
        <v>55</v>
      </c>
      <c r="B42" s="51">
        <v>4</v>
      </c>
      <c r="C42" s="51">
        <v>11</v>
      </c>
      <c r="F42" s="51" t="s">
        <v>55</v>
      </c>
      <c r="G42" s="51">
        <v>8</v>
      </c>
      <c r="H42" s="51">
        <v>4</v>
      </c>
      <c r="K42" s="51" t="s">
        <v>55</v>
      </c>
      <c r="L42" s="51">
        <v>11</v>
      </c>
      <c r="M42" s="51">
        <v>4</v>
      </c>
      <c r="O42" s="51" t="s">
        <v>55</v>
      </c>
      <c r="P42" s="51">
        <v>8</v>
      </c>
      <c r="Q42" s="51">
        <v>4</v>
      </c>
    </row>
    <row r="43" spans="1:18">
      <c r="A43" s="51" t="s">
        <v>111</v>
      </c>
      <c r="B43" s="51">
        <v>0.14900732121088303</v>
      </c>
      <c r="C43" s="51"/>
      <c r="F43" s="51" t="s">
        <v>111</v>
      </c>
      <c r="G43" s="51">
        <v>4.3577064043209844E-2</v>
      </c>
      <c r="H43" s="51"/>
      <c r="K43" s="51" t="s">
        <v>57</v>
      </c>
      <c r="L43" s="51">
        <v>10</v>
      </c>
      <c r="M43" s="51">
        <v>3</v>
      </c>
      <c r="O43" s="51" t="s">
        <v>57</v>
      </c>
      <c r="P43" s="51">
        <v>7</v>
      </c>
      <c r="Q43" s="51">
        <v>3</v>
      </c>
    </row>
    <row r="44" spans="1:18">
      <c r="A44" s="51" t="s">
        <v>56</v>
      </c>
      <c r="B44" s="51">
        <v>0</v>
      </c>
      <c r="C44" s="51"/>
      <c r="F44" s="51" t="s">
        <v>56</v>
      </c>
      <c r="G44" s="51">
        <v>0</v>
      </c>
      <c r="H44" s="51"/>
      <c r="K44" s="51" t="s">
        <v>129</v>
      </c>
      <c r="L44" s="51">
        <v>1.1634990283845907</v>
      </c>
      <c r="M44" s="51"/>
      <c r="O44" s="51" t="s">
        <v>129</v>
      </c>
      <c r="P44" s="51">
        <v>1.0735663749767272</v>
      </c>
      <c r="Q44" s="51"/>
    </row>
    <row r="45" spans="1:18">
      <c r="A45" s="51" t="s">
        <v>57</v>
      </c>
      <c r="B45" s="51">
        <v>13</v>
      </c>
      <c r="C45" s="51"/>
      <c r="F45" s="51" t="s">
        <v>57</v>
      </c>
      <c r="G45" s="51">
        <v>10</v>
      </c>
      <c r="H45" s="51"/>
      <c r="K45" s="51" t="s">
        <v>130</v>
      </c>
      <c r="L45" s="51">
        <v>0.50672906219174041</v>
      </c>
      <c r="M45" s="51"/>
      <c r="O45" s="51" t="s">
        <v>130</v>
      </c>
      <c r="P45" s="51">
        <v>0.52566773635268482</v>
      </c>
      <c r="Q45" s="51"/>
    </row>
    <row r="46" spans="1:18" ht="15.75" thickBot="1">
      <c r="A46" s="51" t="s">
        <v>58</v>
      </c>
      <c r="B46" s="61">
        <v>0.16682930387483694</v>
      </c>
      <c r="C46" s="51"/>
      <c r="F46" s="51" t="s">
        <v>58</v>
      </c>
      <c r="G46" s="61">
        <v>-1.4477384339228454</v>
      </c>
      <c r="H46" s="51"/>
      <c r="K46" s="52" t="s">
        <v>131</v>
      </c>
      <c r="L46" s="52">
        <v>8.7855247105240064</v>
      </c>
      <c r="M46" s="52"/>
      <c r="O46" s="52" t="s">
        <v>131</v>
      </c>
      <c r="P46" s="52">
        <v>8.886742955634281</v>
      </c>
      <c r="Q46" s="52"/>
    </row>
    <row r="47" spans="1:18">
      <c r="A47" s="51" t="s">
        <v>59</v>
      </c>
      <c r="B47" s="51">
        <v>0.43503566955022693</v>
      </c>
      <c r="C47" s="51"/>
      <c r="F47" s="51" t="s">
        <v>59</v>
      </c>
      <c r="G47" s="51">
        <v>8.9152315610728172E-2</v>
      </c>
      <c r="H47" s="51"/>
    </row>
    <row r="48" spans="1:18">
      <c r="A48" s="51" t="s">
        <v>60</v>
      </c>
      <c r="B48" s="51">
        <v>1.7709333959868729</v>
      </c>
      <c r="C48" s="51"/>
      <c r="F48" s="51" t="s">
        <v>60</v>
      </c>
      <c r="G48" s="51">
        <v>1.812461122811676</v>
      </c>
      <c r="H48" s="51"/>
      <c r="K48" t="s">
        <v>132</v>
      </c>
      <c r="N48" t="s">
        <v>49</v>
      </c>
      <c r="O48" t="s">
        <v>132</v>
      </c>
    </row>
    <row r="49" spans="1:18">
      <c r="A49" s="53" t="s">
        <v>61</v>
      </c>
      <c r="B49" s="53">
        <v>0.87007133910045387</v>
      </c>
      <c r="C49" s="51"/>
      <c r="F49" s="53" t="s">
        <v>61</v>
      </c>
      <c r="G49" s="53">
        <v>0.17830463122145634</v>
      </c>
      <c r="H49" s="51"/>
      <c r="K49" t="s">
        <v>133</v>
      </c>
      <c r="O49" t="s">
        <v>133</v>
      </c>
    </row>
    <row r="50" spans="1:18" ht="15.75" thickBot="1">
      <c r="A50" s="54" t="s">
        <v>62</v>
      </c>
      <c r="B50" s="54">
        <v>2.1603686564627926</v>
      </c>
      <c r="C50" s="52"/>
      <c r="F50" s="54" t="s">
        <v>62</v>
      </c>
      <c r="G50" s="54">
        <v>2.2281388519862744</v>
      </c>
      <c r="H50" s="52"/>
      <c r="K50" t="s">
        <v>134</v>
      </c>
      <c r="O50" t="s">
        <v>134</v>
      </c>
    </row>
    <row r="51" spans="1:18">
      <c r="F51" s="51"/>
      <c r="G51" s="51"/>
      <c r="H51" s="51"/>
    </row>
    <row r="52" spans="1:18">
      <c r="A52" s="2" t="s">
        <v>63</v>
      </c>
      <c r="F52" s="2" t="s">
        <v>63</v>
      </c>
    </row>
    <row r="53" spans="1:18">
      <c r="A53" t="s">
        <v>64</v>
      </c>
      <c r="F53" t="s">
        <v>64</v>
      </c>
      <c r="O53" t="s">
        <v>49</v>
      </c>
      <c r="P53" t="s">
        <v>49</v>
      </c>
      <c r="Q53" t="s">
        <v>49</v>
      </c>
      <c r="R53" t="s">
        <v>49</v>
      </c>
    </row>
    <row r="54" spans="1:18">
      <c r="O54" t="s">
        <v>49</v>
      </c>
      <c r="P54" t="s">
        <v>49</v>
      </c>
      <c r="Q54" t="s">
        <v>49</v>
      </c>
      <c r="R54" t="s">
        <v>49</v>
      </c>
    </row>
    <row r="55" spans="1:18">
      <c r="O55" t="s">
        <v>49</v>
      </c>
      <c r="P55" t="s">
        <v>49</v>
      </c>
      <c r="R55" t="s">
        <v>49</v>
      </c>
    </row>
    <row r="56" spans="1:18" ht="75">
      <c r="A56" s="55" t="s">
        <v>110</v>
      </c>
      <c r="B56" s="41" t="s">
        <v>114</v>
      </c>
      <c r="C56" s="41" t="s">
        <v>115</v>
      </c>
      <c r="F56" s="55" t="s">
        <v>54</v>
      </c>
      <c r="G56" s="37" t="s">
        <v>112</v>
      </c>
      <c r="H56" s="37" t="s">
        <v>113</v>
      </c>
      <c r="K56" s="75" t="s">
        <v>128</v>
      </c>
      <c r="L56" s="41" t="s">
        <v>115</v>
      </c>
      <c r="M56" s="41" t="s">
        <v>114</v>
      </c>
      <c r="O56" s="75" t="s">
        <v>128</v>
      </c>
      <c r="P56" s="37" t="s">
        <v>113</v>
      </c>
      <c r="Q56" s="37" t="s">
        <v>112</v>
      </c>
      <c r="R56" t="s">
        <v>49</v>
      </c>
    </row>
    <row r="57" spans="1:18">
      <c r="A57" s="51" t="s">
        <v>34</v>
      </c>
      <c r="B57" s="51">
        <v>2.2257575757575756</v>
      </c>
      <c r="C57" s="51">
        <v>2.2784894398530762</v>
      </c>
      <c r="F57" s="51" t="s">
        <v>34</v>
      </c>
      <c r="G57" s="51">
        <v>2.3611111111111116</v>
      </c>
      <c r="H57" s="51">
        <v>2.5374999999999996</v>
      </c>
      <c r="K57" s="51" t="s">
        <v>34</v>
      </c>
      <c r="L57" s="51">
        <v>2.2784894398530762</v>
      </c>
      <c r="M57" s="51">
        <v>2.2257575757575756</v>
      </c>
      <c r="O57" s="51" t="s">
        <v>34</v>
      </c>
      <c r="P57" s="51">
        <v>2.5374999999999996</v>
      </c>
      <c r="Q57" s="51">
        <v>2.3611111111111116</v>
      </c>
    </row>
    <row r="58" spans="1:18">
      <c r="A58" s="51" t="s">
        <v>35</v>
      </c>
      <c r="B58" s="51">
        <v>0.15962350780532594</v>
      </c>
      <c r="C58" s="51">
        <v>0.24411637611190001</v>
      </c>
      <c r="F58" s="51" t="s">
        <v>35</v>
      </c>
      <c r="G58" s="51">
        <v>4.4373897707231005E-2</v>
      </c>
      <c r="H58" s="51">
        <v>0.3156250000000031</v>
      </c>
      <c r="K58" s="51" t="s">
        <v>35</v>
      </c>
      <c r="L58" s="51">
        <v>0.24411637611190001</v>
      </c>
      <c r="M58" s="51">
        <v>0.15962350780532594</v>
      </c>
      <c r="O58" s="51" t="s">
        <v>35</v>
      </c>
      <c r="P58" s="51">
        <v>0.3156250000000031</v>
      </c>
      <c r="Q58" s="51">
        <v>4.4373897707231005E-2</v>
      </c>
    </row>
    <row r="59" spans="1:18">
      <c r="A59" s="51" t="s">
        <v>55</v>
      </c>
      <c r="B59" s="51">
        <v>4</v>
      </c>
      <c r="C59" s="51">
        <v>11</v>
      </c>
      <c r="F59" s="51" t="s">
        <v>55</v>
      </c>
      <c r="G59" s="51">
        <v>8</v>
      </c>
      <c r="H59" s="51">
        <v>4</v>
      </c>
      <c r="K59" s="51" t="s">
        <v>55</v>
      </c>
      <c r="L59" s="51">
        <v>11</v>
      </c>
      <c r="M59" s="51">
        <v>4</v>
      </c>
      <c r="O59" s="51" t="s">
        <v>55</v>
      </c>
      <c r="P59" s="51">
        <v>4</v>
      </c>
      <c r="Q59" s="51">
        <v>8</v>
      </c>
    </row>
    <row r="60" spans="1:18">
      <c r="A60" s="51" t="s">
        <v>111</v>
      </c>
      <c r="B60" s="51">
        <v>0.22461802188730601</v>
      </c>
      <c r="C60" s="51"/>
      <c r="F60" s="51" t="s">
        <v>56</v>
      </c>
      <c r="G60" s="51">
        <v>0</v>
      </c>
      <c r="H60" s="51"/>
      <c r="K60" s="51" t="s">
        <v>57</v>
      </c>
      <c r="L60" s="51">
        <v>10</v>
      </c>
      <c r="M60" s="51">
        <v>3</v>
      </c>
      <c r="O60" s="51" t="s">
        <v>57</v>
      </c>
      <c r="P60" s="51">
        <v>3</v>
      </c>
      <c r="Q60" s="51">
        <v>7</v>
      </c>
    </row>
    <row r="61" spans="1:18">
      <c r="A61" s="51" t="s">
        <v>56</v>
      </c>
      <c r="B61" s="51">
        <v>0</v>
      </c>
      <c r="C61" s="51"/>
      <c r="F61" s="51" t="s">
        <v>57</v>
      </c>
      <c r="G61" s="51">
        <v>3</v>
      </c>
      <c r="H61" s="51"/>
      <c r="K61" s="51" t="s">
        <v>129</v>
      </c>
      <c r="L61" s="51">
        <v>1.5293259712699718</v>
      </c>
      <c r="M61" s="51"/>
      <c r="O61" s="51" t="s">
        <v>129</v>
      </c>
      <c r="P61" s="51">
        <v>7.112852742448406</v>
      </c>
      <c r="Q61" s="51"/>
    </row>
    <row r="62" spans="1:18">
      <c r="A62" s="51" t="s">
        <v>57</v>
      </c>
      <c r="B62" s="51">
        <v>13</v>
      </c>
      <c r="C62" s="51"/>
      <c r="F62" s="51" t="s">
        <v>58</v>
      </c>
      <c r="G62" s="61">
        <v>-0.60696509502179463</v>
      </c>
      <c r="H62" s="51"/>
      <c r="K62" s="51" t="s">
        <v>130</v>
      </c>
      <c r="L62" s="51">
        <v>0.40143754540458765</v>
      </c>
      <c r="M62" s="51"/>
      <c r="O62" s="51" t="s">
        <v>130</v>
      </c>
      <c r="P62" s="51">
        <v>1.5669686029601376E-2</v>
      </c>
      <c r="Q62" s="51"/>
    </row>
    <row r="63" spans="1:18" ht="15.75" thickBot="1">
      <c r="A63" s="51" t="s">
        <v>58</v>
      </c>
      <c r="B63" s="61">
        <v>-0.19055990765673539</v>
      </c>
      <c r="C63" s="51"/>
      <c r="F63" s="51" t="s">
        <v>59</v>
      </c>
      <c r="G63" s="51">
        <v>0.29336484041273031</v>
      </c>
      <c r="H63" s="51"/>
      <c r="K63" s="52" t="s">
        <v>131</v>
      </c>
      <c r="L63" s="52">
        <v>8.7855247105240064</v>
      </c>
      <c r="M63" s="52"/>
      <c r="O63" s="52" t="s">
        <v>131</v>
      </c>
      <c r="P63" s="52">
        <v>4.3468313999078179</v>
      </c>
      <c r="Q63" s="52"/>
    </row>
    <row r="64" spans="1:18">
      <c r="A64" s="51" t="s">
        <v>59</v>
      </c>
      <c r="B64" s="51">
        <v>0.42590701897778654</v>
      </c>
      <c r="C64" s="51"/>
      <c r="F64" s="51" t="s">
        <v>60</v>
      </c>
      <c r="G64" s="51">
        <v>2.3533634348018233</v>
      </c>
      <c r="H64" s="51"/>
    </row>
    <row r="65" spans="1:18">
      <c r="A65" s="51" t="s">
        <v>60</v>
      </c>
      <c r="B65" s="51">
        <v>1.7709333959868729</v>
      </c>
      <c r="C65" s="51"/>
      <c r="F65" s="64" t="s">
        <v>61</v>
      </c>
      <c r="G65" s="64">
        <v>0.58672968082546062</v>
      </c>
      <c r="H65" s="51"/>
      <c r="K65" t="s">
        <v>132</v>
      </c>
      <c r="O65" t="s">
        <v>132</v>
      </c>
    </row>
    <row r="66" spans="1:18" ht="15.75" thickBot="1">
      <c r="A66" s="53" t="s">
        <v>61</v>
      </c>
      <c r="B66" s="53">
        <v>0.85181403795557309</v>
      </c>
      <c r="C66" s="51"/>
      <c r="F66" s="65" t="s">
        <v>62</v>
      </c>
      <c r="G66" s="65">
        <v>3.1824463052837091</v>
      </c>
      <c r="H66" s="52"/>
      <c r="K66" t="s">
        <v>133</v>
      </c>
      <c r="O66" t="s">
        <v>135</v>
      </c>
    </row>
    <row r="67" spans="1:18" ht="15.75" thickBot="1">
      <c r="A67" s="54" t="s">
        <v>62</v>
      </c>
      <c r="B67" s="54">
        <v>2.1603686564627926</v>
      </c>
      <c r="C67" s="52"/>
      <c r="F67" s="64"/>
      <c r="G67" s="64"/>
      <c r="H67" s="51"/>
      <c r="K67" t="s">
        <v>134</v>
      </c>
      <c r="O67" t="s">
        <v>136</v>
      </c>
    </row>
    <row r="69" spans="1:18">
      <c r="A69" s="2" t="s">
        <v>63</v>
      </c>
      <c r="F69" s="2" t="s">
        <v>63</v>
      </c>
    </row>
    <row r="70" spans="1:18">
      <c r="A70" t="s">
        <v>64</v>
      </c>
      <c r="F70" t="s">
        <v>64</v>
      </c>
    </row>
    <row r="73" spans="1:18">
      <c r="Q73" t="s">
        <v>49</v>
      </c>
      <c r="R73" t="s">
        <v>49</v>
      </c>
    </row>
    <row r="74" spans="1:18">
      <c r="Q74" t="s">
        <v>49</v>
      </c>
      <c r="R74" t="s">
        <v>49</v>
      </c>
    </row>
    <row r="75" spans="1:18">
      <c r="N75" t="s">
        <v>49</v>
      </c>
      <c r="O75" t="s">
        <v>49</v>
      </c>
      <c r="P75" t="s">
        <v>49</v>
      </c>
      <c r="Q75" t="s">
        <v>49</v>
      </c>
      <c r="R75" t="s">
        <v>49</v>
      </c>
    </row>
    <row r="76" spans="1:18">
      <c r="K76" t="s">
        <v>49</v>
      </c>
      <c r="L76" t="s">
        <v>49</v>
      </c>
      <c r="M76" t="s">
        <v>49</v>
      </c>
      <c r="N76" t="s">
        <v>49</v>
      </c>
      <c r="O76" t="s">
        <v>49</v>
      </c>
      <c r="P76" t="s">
        <v>49</v>
      </c>
      <c r="Q76" t="s">
        <v>49</v>
      </c>
      <c r="R76" t="s">
        <v>49</v>
      </c>
    </row>
    <row r="77" spans="1:18">
      <c r="K77" t="s">
        <v>49</v>
      </c>
      <c r="L77" t="s">
        <v>49</v>
      </c>
      <c r="M77" t="s">
        <v>49</v>
      </c>
      <c r="N77" t="s">
        <v>49</v>
      </c>
      <c r="O77" t="s">
        <v>49</v>
      </c>
      <c r="P77" t="s">
        <v>49</v>
      </c>
      <c r="Q77" t="s">
        <v>49</v>
      </c>
      <c r="R77" t="s">
        <v>49</v>
      </c>
    </row>
    <row r="78" spans="1:18">
      <c r="K78" t="s">
        <v>49</v>
      </c>
      <c r="L78" t="s">
        <v>49</v>
      </c>
      <c r="M78" t="s">
        <v>49</v>
      </c>
      <c r="N78" t="s">
        <v>49</v>
      </c>
      <c r="O78" t="s">
        <v>49</v>
      </c>
      <c r="P78" t="s">
        <v>49</v>
      </c>
      <c r="Q78" t="s">
        <v>49</v>
      </c>
      <c r="R78" t="s">
        <v>49</v>
      </c>
    </row>
    <row r="79" spans="1:18">
      <c r="K79" t="s">
        <v>49</v>
      </c>
      <c r="L79" t="s">
        <v>49</v>
      </c>
      <c r="M79" t="s">
        <v>49</v>
      </c>
      <c r="N79" t="s">
        <v>49</v>
      </c>
      <c r="O79" t="s">
        <v>49</v>
      </c>
      <c r="P79" t="s">
        <v>49</v>
      </c>
      <c r="Q79" t="s">
        <v>49</v>
      </c>
      <c r="R79" t="s">
        <v>49</v>
      </c>
    </row>
    <row r="80" spans="1:18">
      <c r="K80" t="s">
        <v>49</v>
      </c>
      <c r="L80" t="s">
        <v>49</v>
      </c>
      <c r="M80" t="s">
        <v>49</v>
      </c>
      <c r="N80" t="s">
        <v>49</v>
      </c>
      <c r="O80" t="s">
        <v>49</v>
      </c>
      <c r="P80" t="s">
        <v>49</v>
      </c>
      <c r="Q80" t="s">
        <v>49</v>
      </c>
      <c r="R80" t="s">
        <v>49</v>
      </c>
    </row>
    <row r="81" spans="11:18">
      <c r="K81" t="s">
        <v>49</v>
      </c>
      <c r="L81" t="s">
        <v>49</v>
      </c>
      <c r="M81" t="s">
        <v>49</v>
      </c>
      <c r="N81" t="s">
        <v>49</v>
      </c>
      <c r="O81" t="s">
        <v>49</v>
      </c>
      <c r="P81" t="s">
        <v>49</v>
      </c>
      <c r="Q81" t="s">
        <v>49</v>
      </c>
      <c r="R81" t="s">
        <v>49</v>
      </c>
    </row>
    <row r="82" spans="11:18">
      <c r="K82" t="s">
        <v>49</v>
      </c>
      <c r="L82" t="s">
        <v>49</v>
      </c>
      <c r="M82" t="s">
        <v>49</v>
      </c>
      <c r="N82" t="s">
        <v>49</v>
      </c>
      <c r="O82" t="s">
        <v>49</v>
      </c>
      <c r="P82" t="s">
        <v>49</v>
      </c>
      <c r="Q82" t="s">
        <v>49</v>
      </c>
      <c r="R82" t="s">
        <v>49</v>
      </c>
    </row>
    <row r="83" spans="11:18">
      <c r="K83" t="s">
        <v>49</v>
      </c>
      <c r="L83" t="s">
        <v>49</v>
      </c>
      <c r="M83" t="s">
        <v>49</v>
      </c>
      <c r="N83" t="s">
        <v>49</v>
      </c>
      <c r="O83" t="s">
        <v>49</v>
      </c>
      <c r="P83" t="s">
        <v>49</v>
      </c>
      <c r="Q83" t="s">
        <v>49</v>
      </c>
      <c r="R83" t="s">
        <v>49</v>
      </c>
    </row>
    <row r="84" spans="11:18">
      <c r="K84" t="s">
        <v>49</v>
      </c>
      <c r="L84" t="s">
        <v>49</v>
      </c>
      <c r="M84" t="s">
        <v>49</v>
      </c>
      <c r="N84" t="s">
        <v>49</v>
      </c>
      <c r="O84" t="s">
        <v>49</v>
      </c>
      <c r="P84" t="s">
        <v>49</v>
      </c>
      <c r="R84" t="s">
        <v>49</v>
      </c>
    </row>
    <row r="85" spans="11:18">
      <c r="K85" t="s">
        <v>49</v>
      </c>
      <c r="L85" t="s">
        <v>49</v>
      </c>
      <c r="N85" t="s">
        <v>49</v>
      </c>
      <c r="O85" t="s">
        <v>49</v>
      </c>
      <c r="P85" t="s">
        <v>49</v>
      </c>
      <c r="R85" t="s">
        <v>49</v>
      </c>
    </row>
    <row r="86" spans="11:18">
      <c r="R86" t="s">
        <v>49</v>
      </c>
    </row>
    <row r="97" spans="2:5">
      <c r="B97" t="s">
        <v>49</v>
      </c>
      <c r="C97" t="s">
        <v>49</v>
      </c>
      <c r="D97" t="s">
        <v>49</v>
      </c>
      <c r="E97" t="s">
        <v>49</v>
      </c>
    </row>
    <row r="98" spans="2:5">
      <c r="B98" t="s">
        <v>49</v>
      </c>
      <c r="C98" t="s">
        <v>49</v>
      </c>
      <c r="D98" t="s">
        <v>49</v>
      </c>
      <c r="E98" t="s">
        <v>49</v>
      </c>
    </row>
    <row r="99" spans="2:5">
      <c r="B99" t="s">
        <v>49</v>
      </c>
      <c r="C99" t="s">
        <v>49</v>
      </c>
      <c r="D99" t="s">
        <v>49</v>
      </c>
      <c r="E99" t="s">
        <v>49</v>
      </c>
    </row>
    <row r="100" spans="2:5">
      <c r="B100" t="s">
        <v>49</v>
      </c>
      <c r="C100" t="s">
        <v>49</v>
      </c>
      <c r="D100" t="s">
        <v>49</v>
      </c>
      <c r="E100" t="s">
        <v>49</v>
      </c>
    </row>
    <row r="101" spans="2:5">
      <c r="B101" t="s">
        <v>49</v>
      </c>
      <c r="C101" t="s">
        <v>49</v>
      </c>
      <c r="D101" t="s">
        <v>49</v>
      </c>
      <c r="E101" t="s">
        <v>49</v>
      </c>
    </row>
    <row r="102" spans="2:5">
      <c r="B102" t="s">
        <v>49</v>
      </c>
      <c r="C102" t="s">
        <v>49</v>
      </c>
      <c r="D102" t="s">
        <v>49</v>
      </c>
      <c r="E102" t="s">
        <v>49</v>
      </c>
    </row>
    <row r="103" spans="2:5">
      <c r="B103" t="s">
        <v>49</v>
      </c>
      <c r="C103" t="s">
        <v>49</v>
      </c>
      <c r="E103" t="s">
        <v>49</v>
      </c>
    </row>
  </sheetData>
  <sortState xmlns:xlrd2="http://schemas.microsoft.com/office/spreadsheetml/2017/richdata2" ref="E96:E107">
    <sortCondition ref="E95"/>
  </sortState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R124"/>
  <sheetViews>
    <sheetView workbookViewId="0">
      <selection activeCell="A2" sqref="A2"/>
    </sheetView>
  </sheetViews>
  <sheetFormatPr baseColWidth="10" defaultRowHeight="15"/>
  <cols>
    <col min="2" max="2" width="23" customWidth="1"/>
    <col min="3" max="3" width="23.28515625" customWidth="1"/>
    <col min="6" max="6" width="13.7109375" customWidth="1"/>
  </cols>
  <sheetData>
    <row r="2" spans="2:18">
      <c r="B2" s="77" t="s">
        <v>138</v>
      </c>
    </row>
    <row r="4" spans="2:18" ht="30">
      <c r="B4" s="68" t="s">
        <v>122</v>
      </c>
    </row>
    <row r="7" spans="2:18" ht="30">
      <c r="B7" s="41" t="s">
        <v>143</v>
      </c>
      <c r="C7" s="41" t="s">
        <v>144</v>
      </c>
      <c r="L7" s="115" t="s">
        <v>145</v>
      </c>
      <c r="M7" s="115"/>
      <c r="N7" s="115"/>
      <c r="O7" s="115"/>
      <c r="P7" s="115"/>
      <c r="Q7" s="115"/>
      <c r="R7" s="80"/>
    </row>
    <row r="8" spans="2:18">
      <c r="B8" s="43">
        <v>1.8888888888888888</v>
      </c>
      <c r="C8" s="43">
        <v>1.5555555555555556</v>
      </c>
      <c r="L8" s="116" t="s">
        <v>49</v>
      </c>
      <c r="M8" s="116"/>
      <c r="N8" s="116"/>
      <c r="O8" s="116"/>
      <c r="P8" s="81" t="s">
        <v>146</v>
      </c>
      <c r="Q8" s="82" t="s">
        <v>147</v>
      </c>
      <c r="R8" s="80"/>
    </row>
    <row r="9" spans="2:18">
      <c r="B9" s="43">
        <v>2.375</v>
      </c>
      <c r="C9" s="43">
        <v>1.75</v>
      </c>
      <c r="L9" s="117" t="s">
        <v>146</v>
      </c>
      <c r="M9" s="117" t="s">
        <v>148</v>
      </c>
      <c r="N9" s="117"/>
      <c r="O9" s="117"/>
      <c r="P9" s="83">
        <v>1</v>
      </c>
      <c r="Q9" s="84" t="s">
        <v>158</v>
      </c>
      <c r="R9" s="80"/>
    </row>
    <row r="10" spans="2:18">
      <c r="B10" s="43">
        <v>2.2999999999999998</v>
      </c>
      <c r="C10" s="43">
        <v>1.8</v>
      </c>
      <c r="L10" s="113"/>
      <c r="M10" s="112" t="s">
        <v>149</v>
      </c>
      <c r="N10" s="112"/>
      <c r="O10" s="112"/>
      <c r="P10" s="85"/>
      <c r="Q10" s="86">
        <v>4.4376617272933551E-2</v>
      </c>
      <c r="R10" s="80"/>
    </row>
    <row r="11" spans="2:18">
      <c r="B11" s="43">
        <v>2.8</v>
      </c>
      <c r="C11" s="43">
        <v>2.2000000000000002</v>
      </c>
      <c r="L11" s="113"/>
      <c r="M11" s="112" t="s">
        <v>150</v>
      </c>
      <c r="N11" s="112"/>
      <c r="O11" s="112"/>
      <c r="P11" s="87">
        <v>15</v>
      </c>
      <c r="Q11" s="88">
        <v>15</v>
      </c>
      <c r="R11" s="80"/>
    </row>
    <row r="12" spans="2:18">
      <c r="B12" s="43">
        <v>2.2000000000000002</v>
      </c>
      <c r="C12" s="43">
        <v>2.6666666666666665</v>
      </c>
      <c r="L12" s="113"/>
      <c r="M12" s="112" t="s">
        <v>159</v>
      </c>
      <c r="N12" s="112" t="s">
        <v>151</v>
      </c>
      <c r="O12" s="112"/>
      <c r="P12" s="87">
        <v>0</v>
      </c>
      <c r="Q12" s="86">
        <v>-2.4131599784607549E-2</v>
      </c>
      <c r="R12" s="80"/>
    </row>
    <row r="13" spans="2:18">
      <c r="B13" s="43">
        <v>2.1111111111111112</v>
      </c>
      <c r="C13" s="43">
        <v>1.6666666666666667</v>
      </c>
      <c r="L13" s="113"/>
      <c r="M13" s="113"/>
      <c r="N13" s="112" t="s">
        <v>152</v>
      </c>
      <c r="O13" s="112"/>
      <c r="P13" s="87">
        <v>0</v>
      </c>
      <c r="Q13" s="86">
        <v>0.18764418873776406</v>
      </c>
      <c r="R13" s="80"/>
    </row>
    <row r="14" spans="2:18">
      <c r="B14" s="43">
        <v>2.1</v>
      </c>
      <c r="C14" s="43">
        <v>2.5555555555555554</v>
      </c>
      <c r="L14" s="113"/>
      <c r="M14" s="113"/>
      <c r="N14" s="112" t="s">
        <v>153</v>
      </c>
      <c r="O14" s="89" t="s">
        <v>154</v>
      </c>
      <c r="P14" s="90"/>
      <c r="Q14" s="91">
        <v>0.14805547671984354</v>
      </c>
      <c r="R14" s="80"/>
    </row>
    <row r="15" spans="2:18">
      <c r="B15" s="43">
        <v>2.6</v>
      </c>
      <c r="C15" s="43">
        <v>2.6666666666666665</v>
      </c>
      <c r="L15" s="112"/>
      <c r="M15" s="112"/>
      <c r="N15" s="112"/>
      <c r="O15" s="92" t="s">
        <v>155</v>
      </c>
      <c r="P15" s="93"/>
      <c r="Q15" s="86">
        <v>0.77190623272689596</v>
      </c>
      <c r="R15" s="80"/>
    </row>
    <row r="16" spans="2:18">
      <c r="B16" s="43">
        <v>2.2999999999999998</v>
      </c>
      <c r="C16" s="43">
        <v>3.1</v>
      </c>
      <c r="L16" s="112" t="s">
        <v>147</v>
      </c>
      <c r="M16" s="112" t="s">
        <v>148</v>
      </c>
      <c r="N16" s="112"/>
      <c r="O16" s="112"/>
      <c r="P16" s="93" t="s">
        <v>158</v>
      </c>
      <c r="Q16" s="88">
        <v>1</v>
      </c>
      <c r="R16" s="80"/>
    </row>
    <row r="17" spans="2:18">
      <c r="B17" s="43">
        <v>2.2222222222222223</v>
      </c>
      <c r="C17" s="43">
        <v>2.5555555555555554</v>
      </c>
      <c r="L17" s="113"/>
      <c r="M17" s="112" t="s">
        <v>149</v>
      </c>
      <c r="N17" s="112"/>
      <c r="O17" s="112"/>
      <c r="P17" s="94">
        <v>4.4376617272933551E-2</v>
      </c>
      <c r="Q17" s="95"/>
      <c r="R17" s="80"/>
    </row>
    <row r="18" spans="2:18">
      <c r="B18" s="43">
        <v>1.625</v>
      </c>
      <c r="C18" s="43">
        <v>2</v>
      </c>
      <c r="L18" s="113"/>
      <c r="M18" s="112" t="s">
        <v>150</v>
      </c>
      <c r="N18" s="112"/>
      <c r="O18" s="112"/>
      <c r="P18" s="87">
        <v>15</v>
      </c>
      <c r="Q18" s="88">
        <v>15</v>
      </c>
      <c r="R18" s="80"/>
    </row>
    <row r="19" spans="2:18">
      <c r="B19" s="43">
        <v>2.6</v>
      </c>
      <c r="C19" s="43">
        <v>2.1111111111111112</v>
      </c>
      <c r="L19" s="113"/>
      <c r="M19" s="112" t="s">
        <v>159</v>
      </c>
      <c r="N19" s="112" t="s">
        <v>151</v>
      </c>
      <c r="O19" s="112"/>
      <c r="P19" s="94">
        <v>-2.4131599784607549E-2</v>
      </c>
      <c r="Q19" s="88">
        <v>0</v>
      </c>
      <c r="R19" s="80"/>
    </row>
    <row r="20" spans="2:18">
      <c r="B20" s="43">
        <v>2.1</v>
      </c>
      <c r="C20" s="43">
        <v>2</v>
      </c>
      <c r="L20" s="113"/>
      <c r="M20" s="113"/>
      <c r="N20" s="112" t="s">
        <v>152</v>
      </c>
      <c r="O20" s="112"/>
      <c r="P20" s="94">
        <v>0.18764418873776406</v>
      </c>
      <c r="Q20" s="88">
        <v>0</v>
      </c>
      <c r="R20" s="80"/>
    </row>
    <row r="21" spans="2:18">
      <c r="B21" s="43">
        <v>2.8</v>
      </c>
      <c r="C21" s="43">
        <v>2.6</v>
      </c>
      <c r="L21" s="113"/>
      <c r="M21" s="113"/>
      <c r="N21" s="112" t="s">
        <v>153</v>
      </c>
      <c r="O21" s="89" t="s">
        <v>154</v>
      </c>
      <c r="P21" s="96">
        <v>0.14805547671984354</v>
      </c>
      <c r="Q21" s="97"/>
      <c r="R21" s="80"/>
    </row>
    <row r="22" spans="2:18">
      <c r="B22" s="43">
        <v>3.4</v>
      </c>
      <c r="C22" s="43">
        <v>3.1</v>
      </c>
      <c r="L22" s="114"/>
      <c r="M22" s="114"/>
      <c r="N22" s="114"/>
      <c r="O22" s="98" t="s">
        <v>155</v>
      </c>
      <c r="P22" s="99">
        <v>0.77190623272689596</v>
      </c>
      <c r="Q22" s="100"/>
      <c r="R22" s="80"/>
    </row>
    <row r="23" spans="2:18">
      <c r="B23" s="78"/>
      <c r="C23" s="78"/>
      <c r="L23" s="111" t="s">
        <v>156</v>
      </c>
      <c r="M23" s="111"/>
      <c r="N23" s="111"/>
      <c r="O23" s="111"/>
      <c r="P23" s="111"/>
      <c r="Q23" s="111"/>
      <c r="R23" s="80"/>
    </row>
    <row r="24" spans="2:18">
      <c r="B24" s="79"/>
      <c r="C24" s="79"/>
      <c r="L24" s="111" t="s">
        <v>157</v>
      </c>
      <c r="M24" s="111"/>
      <c r="N24" s="111"/>
      <c r="O24" s="111"/>
      <c r="P24" s="111"/>
      <c r="Q24" s="111"/>
      <c r="R24" s="80"/>
    </row>
    <row r="25" spans="2:18">
      <c r="B25" t="s">
        <v>138</v>
      </c>
    </row>
    <row r="26" spans="2:18">
      <c r="B26" t="s">
        <v>139</v>
      </c>
      <c r="D26" t="s">
        <v>140</v>
      </c>
    </row>
    <row r="27" spans="2:18">
      <c r="B27" t="s">
        <v>141</v>
      </c>
      <c r="D27" t="s">
        <v>140</v>
      </c>
    </row>
    <row r="28" spans="2:18">
      <c r="B28" t="s">
        <v>142</v>
      </c>
      <c r="D28" t="s">
        <v>140</v>
      </c>
    </row>
    <row r="29" spans="2:18">
      <c r="B29" t="s">
        <v>160</v>
      </c>
      <c r="D29" t="s">
        <v>140</v>
      </c>
    </row>
    <row r="30" spans="2:18">
      <c r="B30" s="79"/>
      <c r="C30" s="79"/>
    </row>
    <row r="31" spans="2:18">
      <c r="B31" s="79"/>
      <c r="C31" s="79"/>
    </row>
    <row r="32" spans="2:18">
      <c r="B32" s="78"/>
      <c r="C32" s="78"/>
    </row>
    <row r="33" spans="2:18">
      <c r="B33" s="79"/>
      <c r="C33" s="79"/>
    </row>
    <row r="34" spans="2:18">
      <c r="B34" s="78"/>
      <c r="C34" s="78"/>
    </row>
    <row r="37" spans="2:18" ht="30">
      <c r="B37" s="68" t="s">
        <v>125</v>
      </c>
    </row>
    <row r="40" spans="2:18" ht="30">
      <c r="B40" s="41" t="s">
        <v>161</v>
      </c>
      <c r="C40" s="41" t="s">
        <v>162</v>
      </c>
      <c r="L40" s="115" t="s">
        <v>145</v>
      </c>
      <c r="M40" s="115"/>
      <c r="N40" s="115"/>
      <c r="O40" s="115"/>
      <c r="P40" s="115"/>
      <c r="Q40" s="115"/>
      <c r="R40" s="80"/>
    </row>
    <row r="41" spans="2:18">
      <c r="B41" s="43">
        <v>2.4545454545454546</v>
      </c>
      <c r="C41" s="19">
        <v>3.1666666666666665</v>
      </c>
      <c r="L41" s="116" t="s">
        <v>49</v>
      </c>
      <c r="M41" s="116"/>
      <c r="N41" s="116"/>
      <c r="O41" s="116"/>
      <c r="P41" s="81" t="s">
        <v>167</v>
      </c>
      <c r="Q41" s="82" t="s">
        <v>168</v>
      </c>
      <c r="R41" s="80"/>
    </row>
    <row r="42" spans="2:18">
      <c r="B42" s="43">
        <v>2.5833333333333335</v>
      </c>
      <c r="C42" s="19">
        <v>3.3333333333333335</v>
      </c>
      <c r="L42" s="117" t="s">
        <v>167</v>
      </c>
      <c r="M42" s="117" t="s">
        <v>148</v>
      </c>
      <c r="N42" s="117"/>
      <c r="O42" s="117"/>
      <c r="P42" s="83">
        <v>1</v>
      </c>
      <c r="Q42" s="84" t="s">
        <v>169</v>
      </c>
      <c r="R42" s="80"/>
    </row>
    <row r="43" spans="2:18">
      <c r="B43" s="43">
        <v>2.1818181818181817</v>
      </c>
      <c r="C43" s="19">
        <v>2.8333333333333335</v>
      </c>
      <c r="L43" s="113"/>
      <c r="M43" s="112" t="s">
        <v>149</v>
      </c>
      <c r="N43" s="112"/>
      <c r="O43" s="112"/>
      <c r="P43" s="85"/>
      <c r="Q43" s="86">
        <v>4.8983874075862098E-2</v>
      </c>
      <c r="R43" s="80"/>
    </row>
    <row r="44" spans="2:18">
      <c r="B44" s="43">
        <v>2.5833333333333335</v>
      </c>
      <c r="C44" s="19">
        <v>3.5</v>
      </c>
      <c r="L44" s="113"/>
      <c r="M44" s="112" t="s">
        <v>150</v>
      </c>
      <c r="N44" s="112"/>
      <c r="O44" s="112"/>
      <c r="P44" s="87">
        <v>12</v>
      </c>
      <c r="Q44" s="88">
        <v>12</v>
      </c>
      <c r="R44" s="80"/>
    </row>
    <row r="45" spans="2:18">
      <c r="B45" s="43">
        <v>2.5</v>
      </c>
      <c r="C45" s="19">
        <v>2.6666666666666665</v>
      </c>
      <c r="L45" s="113"/>
      <c r="M45" s="112" t="s">
        <v>159</v>
      </c>
      <c r="N45" s="112" t="s">
        <v>151</v>
      </c>
      <c r="O45" s="112"/>
      <c r="P45" s="87">
        <v>0</v>
      </c>
      <c r="Q45" s="86">
        <v>-3.8618611167683392E-3</v>
      </c>
      <c r="R45" s="80"/>
    </row>
    <row r="46" spans="2:18">
      <c r="B46" s="43">
        <v>2.7</v>
      </c>
      <c r="C46" s="43">
        <v>3.1666666666666665</v>
      </c>
      <c r="L46" s="113"/>
      <c r="M46" s="113"/>
      <c r="N46" s="112" t="s">
        <v>152</v>
      </c>
      <c r="O46" s="112"/>
      <c r="P46" s="87">
        <v>0</v>
      </c>
      <c r="Q46" s="86">
        <v>0.17410669281831018</v>
      </c>
      <c r="R46" s="80"/>
    </row>
    <row r="47" spans="2:18">
      <c r="B47" s="43">
        <v>2.8181818181818183</v>
      </c>
      <c r="C47" s="43">
        <v>2.75</v>
      </c>
      <c r="L47" s="113"/>
      <c r="M47" s="113"/>
      <c r="N47" s="112" t="s">
        <v>153</v>
      </c>
      <c r="O47" s="89" t="s">
        <v>154</v>
      </c>
      <c r="P47" s="90"/>
      <c r="Q47" s="91">
        <v>0.15611919453028361</v>
      </c>
      <c r="R47" s="80"/>
    </row>
    <row r="48" spans="2:18">
      <c r="B48" s="43">
        <v>2.1</v>
      </c>
      <c r="C48" s="43">
        <v>2.4166666666666665</v>
      </c>
      <c r="L48" s="112"/>
      <c r="M48" s="112"/>
      <c r="N48" s="112"/>
      <c r="O48" s="92" t="s">
        <v>155</v>
      </c>
      <c r="P48" s="93"/>
      <c r="Q48" s="86">
        <v>0.89888539589062877</v>
      </c>
      <c r="R48" s="80"/>
    </row>
    <row r="49" spans="2:18">
      <c r="B49" s="43">
        <v>2.1</v>
      </c>
      <c r="C49" s="43">
        <v>2.4166666666666665</v>
      </c>
      <c r="L49" s="112" t="s">
        <v>168</v>
      </c>
      <c r="M49" s="112" t="s">
        <v>148</v>
      </c>
      <c r="N49" s="112"/>
      <c r="O49" s="112"/>
      <c r="P49" s="93" t="s">
        <v>169</v>
      </c>
      <c r="Q49" s="88">
        <v>1</v>
      </c>
      <c r="R49" s="80"/>
    </row>
    <row r="50" spans="2:18">
      <c r="B50" s="43">
        <v>2</v>
      </c>
      <c r="C50" s="43">
        <v>2.75</v>
      </c>
      <c r="L50" s="113"/>
      <c r="M50" s="112" t="s">
        <v>149</v>
      </c>
      <c r="N50" s="112"/>
      <c r="O50" s="112"/>
      <c r="P50" s="94">
        <v>4.8983874075862098E-2</v>
      </c>
      <c r="Q50" s="95"/>
      <c r="R50" s="80"/>
    </row>
    <row r="51" spans="2:18">
      <c r="B51" s="43">
        <v>2</v>
      </c>
      <c r="C51" s="43">
        <v>2.4166666666666665</v>
      </c>
      <c r="L51" s="113"/>
      <c r="M51" s="112" t="s">
        <v>150</v>
      </c>
      <c r="N51" s="112"/>
      <c r="O51" s="112"/>
      <c r="P51" s="87">
        <v>12</v>
      </c>
      <c r="Q51" s="88">
        <v>12</v>
      </c>
      <c r="R51" s="80"/>
    </row>
    <row r="52" spans="2:18">
      <c r="B52" s="43">
        <v>2.7272727272727271</v>
      </c>
      <c r="C52" s="43">
        <v>2.75</v>
      </c>
      <c r="L52" s="113"/>
      <c r="M52" s="112" t="s">
        <v>159</v>
      </c>
      <c r="N52" s="112" t="s">
        <v>151</v>
      </c>
      <c r="O52" s="112"/>
      <c r="P52" s="94">
        <v>-3.8618611167683392E-3</v>
      </c>
      <c r="Q52" s="88">
        <v>0</v>
      </c>
      <c r="R52" s="80"/>
    </row>
    <row r="53" spans="2:18">
      <c r="L53" s="113"/>
      <c r="M53" s="113"/>
      <c r="N53" s="112" t="s">
        <v>152</v>
      </c>
      <c r="O53" s="112"/>
      <c r="P53" s="94">
        <v>0.17410669281831018</v>
      </c>
      <c r="Q53" s="88">
        <v>0</v>
      </c>
      <c r="R53" s="80"/>
    </row>
    <row r="54" spans="2:18">
      <c r="L54" s="113"/>
      <c r="M54" s="113"/>
      <c r="N54" s="112" t="s">
        <v>153</v>
      </c>
      <c r="O54" s="89" t="s">
        <v>154</v>
      </c>
      <c r="P54" s="96">
        <v>0.15611919453028361</v>
      </c>
      <c r="Q54" s="97"/>
      <c r="R54" s="80"/>
    </row>
    <row r="55" spans="2:18">
      <c r="B55" t="s">
        <v>138</v>
      </c>
      <c r="L55" s="114"/>
      <c r="M55" s="114"/>
      <c r="N55" s="114"/>
      <c r="O55" s="98" t="s">
        <v>155</v>
      </c>
      <c r="P55" s="99">
        <v>0.89888539589062877</v>
      </c>
      <c r="Q55" s="100"/>
      <c r="R55" s="80"/>
    </row>
    <row r="56" spans="2:18">
      <c r="B56" t="s">
        <v>139</v>
      </c>
      <c r="D56" t="s">
        <v>140</v>
      </c>
      <c r="L56" s="111" t="s">
        <v>156</v>
      </c>
      <c r="M56" s="111"/>
      <c r="N56" s="111"/>
      <c r="O56" s="111"/>
      <c r="P56" s="111"/>
      <c r="Q56" s="111"/>
      <c r="R56" s="80"/>
    </row>
    <row r="57" spans="2:18">
      <c r="B57" t="s">
        <v>141</v>
      </c>
      <c r="D57" t="s">
        <v>140</v>
      </c>
      <c r="L57" s="111" t="s">
        <v>157</v>
      </c>
      <c r="M57" s="111"/>
      <c r="N57" s="111"/>
      <c r="O57" s="111"/>
      <c r="P57" s="111"/>
      <c r="Q57" s="111"/>
      <c r="R57" s="80"/>
    </row>
    <row r="58" spans="2:18">
      <c r="B58" t="s">
        <v>142</v>
      </c>
      <c r="D58" t="s">
        <v>140</v>
      </c>
    </row>
    <row r="59" spans="2:18">
      <c r="B59" t="s">
        <v>160</v>
      </c>
      <c r="D59" t="s">
        <v>140</v>
      </c>
    </row>
    <row r="69" spans="2:18" ht="30">
      <c r="B69" s="68" t="s">
        <v>123</v>
      </c>
    </row>
    <row r="72" spans="2:18" ht="30">
      <c r="B72" s="101" t="s">
        <v>163</v>
      </c>
      <c r="C72" s="101" t="s">
        <v>164</v>
      </c>
      <c r="L72" s="115" t="s">
        <v>145</v>
      </c>
      <c r="M72" s="115"/>
      <c r="N72" s="115"/>
      <c r="O72" s="115"/>
      <c r="P72" s="115"/>
      <c r="Q72" s="115"/>
      <c r="R72" s="80"/>
    </row>
    <row r="73" spans="2:18">
      <c r="B73" s="43">
        <v>1.4545454545454546</v>
      </c>
      <c r="C73" s="19">
        <v>1.5</v>
      </c>
      <c r="L73" s="116" t="s">
        <v>49</v>
      </c>
      <c r="M73" s="116"/>
      <c r="N73" s="116"/>
      <c r="O73" s="116"/>
      <c r="P73" s="81" t="s">
        <v>170</v>
      </c>
      <c r="Q73" s="82" t="s">
        <v>171</v>
      </c>
      <c r="R73" s="80"/>
    </row>
    <row r="74" spans="2:18">
      <c r="B74" s="43">
        <v>2</v>
      </c>
      <c r="C74" s="19">
        <v>2.125</v>
      </c>
      <c r="L74" s="117" t="s">
        <v>170</v>
      </c>
      <c r="M74" s="117" t="s">
        <v>148</v>
      </c>
      <c r="N74" s="117"/>
      <c r="O74" s="117"/>
      <c r="P74" s="83">
        <v>1</v>
      </c>
      <c r="Q74" s="84" t="s">
        <v>173</v>
      </c>
      <c r="R74" s="80"/>
    </row>
    <row r="75" spans="2:18">
      <c r="B75" s="43">
        <v>2.4166666666666665</v>
      </c>
      <c r="C75" s="69">
        <v>2.1</v>
      </c>
      <c r="L75" s="113"/>
      <c r="M75" s="112" t="s">
        <v>149</v>
      </c>
      <c r="N75" s="112"/>
      <c r="O75" s="112"/>
      <c r="P75" s="85"/>
      <c r="Q75" s="86">
        <v>1.2212853397597441E-4</v>
      </c>
      <c r="R75" s="80"/>
    </row>
    <row r="76" spans="2:18">
      <c r="B76" s="43">
        <v>2.25</v>
      </c>
      <c r="C76" s="19">
        <v>2.25</v>
      </c>
      <c r="L76" s="113"/>
      <c r="M76" s="112" t="s">
        <v>150</v>
      </c>
      <c r="N76" s="112"/>
      <c r="O76" s="112"/>
      <c r="P76" s="87">
        <v>15</v>
      </c>
      <c r="Q76" s="88">
        <v>15</v>
      </c>
      <c r="R76" s="80"/>
    </row>
    <row r="77" spans="2:18">
      <c r="B77" s="43">
        <v>2.5833333333333335</v>
      </c>
      <c r="C77" s="19">
        <v>2.1666666666666665</v>
      </c>
      <c r="L77" s="113"/>
      <c r="M77" s="112" t="s">
        <v>159</v>
      </c>
      <c r="N77" s="112" t="s">
        <v>151</v>
      </c>
      <c r="O77" s="112"/>
      <c r="P77" s="87">
        <v>0</v>
      </c>
      <c r="Q77" s="86">
        <v>-1.3642544466393236E-2</v>
      </c>
      <c r="R77" s="80"/>
    </row>
    <row r="78" spans="2:18">
      <c r="B78" s="43">
        <v>2</v>
      </c>
      <c r="C78" s="19">
        <v>2.3333333333333335</v>
      </c>
      <c r="L78" s="113"/>
      <c r="M78" s="113"/>
      <c r="N78" s="112" t="s">
        <v>152</v>
      </c>
      <c r="O78" s="112"/>
      <c r="P78" s="87">
        <v>0</v>
      </c>
      <c r="Q78" s="86">
        <v>0.10772776262739321</v>
      </c>
      <c r="R78" s="80"/>
    </row>
    <row r="79" spans="2:18">
      <c r="B79" s="43">
        <v>2.3636363636363638</v>
      </c>
      <c r="C79" s="19">
        <v>2.5454545454545454</v>
      </c>
      <c r="L79" s="113"/>
      <c r="M79" s="113"/>
      <c r="N79" s="112" t="s">
        <v>153</v>
      </c>
      <c r="O79" s="89" t="s">
        <v>154</v>
      </c>
      <c r="P79" s="90"/>
      <c r="Q79" s="91">
        <v>0.56642781622318861</v>
      </c>
      <c r="R79" s="80"/>
    </row>
    <row r="80" spans="2:18">
      <c r="B80" s="43">
        <v>2.5454545454545454</v>
      </c>
      <c r="C80" s="19">
        <v>2.6363636363636362</v>
      </c>
      <c r="L80" s="112"/>
      <c r="M80" s="112"/>
      <c r="N80" s="112"/>
      <c r="O80" s="92" t="s">
        <v>155</v>
      </c>
      <c r="P80" s="93"/>
      <c r="Q80" s="86">
        <v>0.9507142249778946</v>
      </c>
      <c r="R80" s="80"/>
    </row>
    <row r="81" spans="2:18">
      <c r="B81" s="43">
        <v>2.5</v>
      </c>
      <c r="C81" s="19">
        <v>3.1111111111111112</v>
      </c>
      <c r="L81" s="112" t="s">
        <v>171</v>
      </c>
      <c r="M81" s="112" t="s">
        <v>148</v>
      </c>
      <c r="N81" s="112"/>
      <c r="O81" s="112"/>
      <c r="P81" s="93" t="s">
        <v>173</v>
      </c>
      <c r="Q81" s="88">
        <v>1</v>
      </c>
      <c r="R81" s="80"/>
    </row>
    <row r="82" spans="2:18">
      <c r="B82" s="43">
        <v>2.0769230769230771</v>
      </c>
      <c r="C82" s="19">
        <v>2.0833333333333335</v>
      </c>
      <c r="L82" s="113"/>
      <c r="M82" s="112" t="s">
        <v>149</v>
      </c>
      <c r="N82" s="112"/>
      <c r="O82" s="112"/>
      <c r="P82" s="94">
        <v>1.2212853397597441E-4</v>
      </c>
      <c r="Q82" s="95"/>
      <c r="R82" s="80"/>
    </row>
    <row r="83" spans="2:18">
      <c r="B83" s="43">
        <v>1.75</v>
      </c>
      <c r="C83" s="19">
        <v>1.5454545454545454</v>
      </c>
      <c r="L83" s="113"/>
      <c r="M83" s="112" t="s">
        <v>150</v>
      </c>
      <c r="N83" s="112"/>
      <c r="O83" s="112"/>
      <c r="P83" s="87">
        <v>15</v>
      </c>
      <c r="Q83" s="88">
        <v>15</v>
      </c>
      <c r="R83" s="80"/>
    </row>
    <row r="84" spans="2:18">
      <c r="B84" s="43">
        <v>2.2727272727272729</v>
      </c>
      <c r="C84" s="19">
        <v>2.4</v>
      </c>
      <c r="L84" s="113"/>
      <c r="M84" s="112" t="s">
        <v>159</v>
      </c>
      <c r="N84" s="112" t="s">
        <v>151</v>
      </c>
      <c r="O84" s="112"/>
      <c r="P84" s="94">
        <v>-1.3642544466393236E-2</v>
      </c>
      <c r="Q84" s="88">
        <v>0</v>
      </c>
      <c r="R84" s="80"/>
    </row>
    <row r="85" spans="2:18">
      <c r="B85" s="43">
        <v>1.7272727272727273</v>
      </c>
      <c r="C85" s="19">
        <v>1.7</v>
      </c>
      <c r="L85" s="113"/>
      <c r="M85" s="113"/>
      <c r="N85" s="112" t="s">
        <v>152</v>
      </c>
      <c r="O85" s="112"/>
      <c r="P85" s="94">
        <v>0.10772776262739321</v>
      </c>
      <c r="Q85" s="88">
        <v>0</v>
      </c>
      <c r="R85" s="80"/>
    </row>
    <row r="86" spans="2:18">
      <c r="B86" s="43">
        <v>2.3636363636363638</v>
      </c>
      <c r="C86" s="19">
        <v>2.6363636363636362</v>
      </c>
      <c r="L86" s="113"/>
      <c r="M86" s="113"/>
      <c r="N86" s="112" t="s">
        <v>153</v>
      </c>
      <c r="O86" s="89" t="s">
        <v>154</v>
      </c>
      <c r="P86" s="96">
        <v>0.56642781622318861</v>
      </c>
      <c r="Q86" s="97"/>
      <c r="R86" s="80"/>
    </row>
    <row r="87" spans="2:18">
      <c r="B87" s="43">
        <v>2.8333333333333335</v>
      </c>
      <c r="C87" s="19">
        <v>2.8333333333333335</v>
      </c>
      <c r="L87" s="114"/>
      <c r="M87" s="114"/>
      <c r="N87" s="114"/>
      <c r="O87" s="98" t="s">
        <v>155</v>
      </c>
      <c r="P87" s="99">
        <v>0.9507142249778946</v>
      </c>
      <c r="Q87" s="100"/>
      <c r="R87" s="80"/>
    </row>
    <row r="88" spans="2:18">
      <c r="L88" s="111" t="s">
        <v>172</v>
      </c>
      <c r="M88" s="111"/>
      <c r="N88" s="111"/>
      <c r="O88" s="111"/>
      <c r="P88" s="111"/>
      <c r="Q88" s="111"/>
      <c r="R88" s="80"/>
    </row>
    <row r="89" spans="2:18">
      <c r="L89" s="111" t="s">
        <v>157</v>
      </c>
      <c r="M89" s="111"/>
      <c r="N89" s="111"/>
      <c r="O89" s="111"/>
      <c r="P89" s="111"/>
      <c r="Q89" s="111"/>
      <c r="R89" s="80"/>
    </row>
    <row r="90" spans="2:18">
      <c r="B90" t="s">
        <v>138</v>
      </c>
    </row>
    <row r="91" spans="2:18">
      <c r="B91" t="s">
        <v>139</v>
      </c>
      <c r="D91" t="s">
        <v>140</v>
      </c>
    </row>
    <row r="92" spans="2:18">
      <c r="B92" t="s">
        <v>141</v>
      </c>
      <c r="D92" t="s">
        <v>140</v>
      </c>
    </row>
    <row r="93" spans="2:18">
      <c r="B93" t="s">
        <v>142</v>
      </c>
      <c r="D93" t="s">
        <v>140</v>
      </c>
    </row>
    <row r="94" spans="2:18">
      <c r="B94" t="s">
        <v>160</v>
      </c>
      <c r="D94" t="s">
        <v>140</v>
      </c>
    </row>
    <row r="102" spans="2:18" ht="30">
      <c r="B102" s="68" t="s">
        <v>124</v>
      </c>
    </row>
    <row r="105" spans="2:18" ht="30">
      <c r="B105" s="102" t="s">
        <v>165</v>
      </c>
      <c r="C105" s="102" t="s">
        <v>166</v>
      </c>
      <c r="L105" s="115" t="s">
        <v>145</v>
      </c>
      <c r="M105" s="115"/>
      <c r="N105" s="115"/>
      <c r="O105" s="115"/>
      <c r="P105" s="115"/>
      <c r="Q105" s="115"/>
      <c r="R105" s="80"/>
    </row>
    <row r="106" spans="2:18">
      <c r="B106" s="19">
        <v>2.2999999999999998</v>
      </c>
      <c r="C106" s="19">
        <v>2.4</v>
      </c>
      <c r="L106" s="116" t="s">
        <v>49</v>
      </c>
      <c r="M106" s="116"/>
      <c r="N106" s="116"/>
      <c r="O106" s="116"/>
      <c r="P106" s="81" t="s">
        <v>174</v>
      </c>
      <c r="Q106" s="82" t="s">
        <v>175</v>
      </c>
      <c r="R106" s="80"/>
    </row>
    <row r="107" spans="2:18">
      <c r="B107" s="19">
        <v>2</v>
      </c>
      <c r="C107" s="19">
        <v>2.1</v>
      </c>
      <c r="L107" s="117" t="s">
        <v>174</v>
      </c>
      <c r="M107" s="117" t="s">
        <v>148</v>
      </c>
      <c r="N107" s="117"/>
      <c r="O107" s="117"/>
      <c r="P107" s="83">
        <v>1</v>
      </c>
      <c r="Q107" s="84" t="s">
        <v>176</v>
      </c>
      <c r="R107" s="80"/>
    </row>
    <row r="108" spans="2:18">
      <c r="B108" s="19">
        <v>2.3333333333333335</v>
      </c>
      <c r="C108" s="19">
        <v>2.5</v>
      </c>
      <c r="L108" s="113"/>
      <c r="M108" s="112" t="s">
        <v>149</v>
      </c>
      <c r="N108" s="112"/>
      <c r="O108" s="112"/>
      <c r="P108" s="85"/>
      <c r="Q108" s="86">
        <v>5.2926922253908881E-3</v>
      </c>
      <c r="R108" s="80"/>
    </row>
    <row r="109" spans="2:18">
      <c r="B109" s="19">
        <v>2.8</v>
      </c>
      <c r="C109" s="19">
        <v>3.2</v>
      </c>
      <c r="L109" s="113"/>
      <c r="M109" s="112" t="s">
        <v>150</v>
      </c>
      <c r="N109" s="112"/>
      <c r="O109" s="112"/>
      <c r="P109" s="87">
        <v>12</v>
      </c>
      <c r="Q109" s="88">
        <v>12</v>
      </c>
      <c r="R109" s="80"/>
    </row>
    <row r="110" spans="2:18">
      <c r="B110" s="19">
        <v>2.2222222222222223</v>
      </c>
      <c r="C110" s="43">
        <v>2.2000000000000002</v>
      </c>
      <c r="L110" s="113"/>
      <c r="M110" s="112" t="s">
        <v>159</v>
      </c>
      <c r="N110" s="112" t="s">
        <v>151</v>
      </c>
      <c r="O110" s="112"/>
      <c r="P110" s="87">
        <v>0</v>
      </c>
      <c r="Q110" s="86">
        <v>-3.3708178988726245E-2</v>
      </c>
      <c r="R110" s="80"/>
    </row>
    <row r="111" spans="2:18">
      <c r="B111" s="19">
        <v>2.4444444444444446</v>
      </c>
      <c r="C111" s="43">
        <v>2.2999999999999998</v>
      </c>
      <c r="L111" s="113"/>
      <c r="M111" s="113"/>
      <c r="N111" s="112" t="s">
        <v>152</v>
      </c>
      <c r="O111" s="112"/>
      <c r="P111" s="87">
        <v>0</v>
      </c>
      <c r="Q111" s="86">
        <v>0.16625158867667314</v>
      </c>
      <c r="R111" s="80"/>
    </row>
    <row r="112" spans="2:18">
      <c r="B112" s="19">
        <v>2.375</v>
      </c>
      <c r="C112" s="43">
        <v>2.75</v>
      </c>
      <c r="L112" s="113"/>
      <c r="M112" s="113"/>
      <c r="N112" s="112" t="s">
        <v>153</v>
      </c>
      <c r="O112" s="89" t="s">
        <v>154</v>
      </c>
      <c r="P112" s="90"/>
      <c r="Q112" s="91">
        <v>0.31455233857863496</v>
      </c>
      <c r="R112" s="80"/>
    </row>
    <row r="113" spans="2:18">
      <c r="B113" s="19">
        <v>2.375</v>
      </c>
      <c r="C113" s="43">
        <v>1.9</v>
      </c>
      <c r="L113" s="112"/>
      <c r="M113" s="112"/>
      <c r="N113" s="112"/>
      <c r="O113" s="92" t="s">
        <v>155</v>
      </c>
      <c r="P113" s="93"/>
      <c r="Q113" s="86">
        <v>0.92821651404369965</v>
      </c>
      <c r="R113" s="80"/>
    </row>
    <row r="114" spans="2:18">
      <c r="B114" s="19">
        <v>2.5</v>
      </c>
      <c r="C114" s="43">
        <v>2.6</v>
      </c>
      <c r="L114" s="112" t="s">
        <v>175</v>
      </c>
      <c r="M114" s="112" t="s">
        <v>148</v>
      </c>
      <c r="N114" s="112"/>
      <c r="O114" s="112"/>
      <c r="P114" s="93" t="s">
        <v>176</v>
      </c>
      <c r="Q114" s="88">
        <v>1</v>
      </c>
      <c r="R114" s="80"/>
    </row>
    <row r="115" spans="2:18">
      <c r="B115" s="19">
        <v>2.1111111111111112</v>
      </c>
      <c r="C115" s="43">
        <v>2.2000000000000002</v>
      </c>
      <c r="L115" s="113"/>
      <c r="M115" s="112" t="s">
        <v>149</v>
      </c>
      <c r="N115" s="112"/>
      <c r="O115" s="112"/>
      <c r="P115" s="94">
        <v>5.2926922253908881E-3</v>
      </c>
      <c r="Q115" s="95"/>
      <c r="R115" s="80"/>
    </row>
    <row r="116" spans="2:18">
      <c r="B116" s="19">
        <v>2.375</v>
      </c>
      <c r="C116" s="43">
        <v>2.2222222222222223</v>
      </c>
      <c r="L116" s="113"/>
      <c r="M116" s="112" t="s">
        <v>150</v>
      </c>
      <c r="N116" s="112"/>
      <c r="O116" s="112"/>
      <c r="P116" s="87">
        <v>12</v>
      </c>
      <c r="Q116" s="88">
        <v>12</v>
      </c>
      <c r="R116" s="80"/>
    </row>
    <row r="117" spans="2:18">
      <c r="B117" s="19">
        <v>2.6666666666666665</v>
      </c>
      <c r="C117" s="43">
        <v>2.6666666666666665</v>
      </c>
      <c r="L117" s="113"/>
      <c r="M117" s="112" t="s">
        <v>159</v>
      </c>
      <c r="N117" s="112" t="s">
        <v>151</v>
      </c>
      <c r="O117" s="112"/>
      <c r="P117" s="94">
        <v>-3.3708178988726245E-2</v>
      </c>
      <c r="Q117" s="88">
        <v>0</v>
      </c>
      <c r="R117" s="80"/>
    </row>
    <row r="118" spans="2:18">
      <c r="L118" s="113"/>
      <c r="M118" s="113"/>
      <c r="N118" s="112" t="s">
        <v>152</v>
      </c>
      <c r="O118" s="112"/>
      <c r="P118" s="94">
        <v>0.16625158867667314</v>
      </c>
      <c r="Q118" s="88">
        <v>0</v>
      </c>
      <c r="R118" s="80"/>
    </row>
    <row r="119" spans="2:18">
      <c r="L119" s="113"/>
      <c r="M119" s="113"/>
      <c r="N119" s="112" t="s">
        <v>153</v>
      </c>
      <c r="O119" s="89" t="s">
        <v>154</v>
      </c>
      <c r="P119" s="96">
        <v>0.31455233857863496</v>
      </c>
      <c r="Q119" s="97"/>
      <c r="R119" s="80"/>
    </row>
    <row r="120" spans="2:18">
      <c r="B120" t="s">
        <v>138</v>
      </c>
      <c r="L120" s="114"/>
      <c r="M120" s="114"/>
      <c r="N120" s="114"/>
      <c r="O120" s="98" t="s">
        <v>155</v>
      </c>
      <c r="P120" s="99">
        <v>0.92821651404369965</v>
      </c>
      <c r="Q120" s="100"/>
      <c r="R120" s="80"/>
    </row>
    <row r="121" spans="2:18">
      <c r="B121" t="s">
        <v>139</v>
      </c>
      <c r="D121" t="s">
        <v>140</v>
      </c>
      <c r="L121" s="111" t="s">
        <v>172</v>
      </c>
      <c r="M121" s="111"/>
      <c r="N121" s="111"/>
      <c r="O121" s="111"/>
      <c r="P121" s="111"/>
      <c r="Q121" s="111"/>
      <c r="R121" s="80"/>
    </row>
    <row r="122" spans="2:18">
      <c r="B122" t="s">
        <v>141</v>
      </c>
      <c r="D122" t="s">
        <v>140</v>
      </c>
      <c r="L122" s="111" t="s">
        <v>157</v>
      </c>
      <c r="M122" s="111"/>
      <c r="N122" s="111"/>
      <c r="O122" s="111"/>
      <c r="P122" s="111"/>
      <c r="Q122" s="111"/>
      <c r="R122" s="80"/>
    </row>
    <row r="123" spans="2:18">
      <c r="B123" t="s">
        <v>142</v>
      </c>
      <c r="D123" t="s">
        <v>140</v>
      </c>
    </row>
    <row r="124" spans="2:18">
      <c r="B124" t="s">
        <v>160</v>
      </c>
      <c r="D124" t="s">
        <v>140</v>
      </c>
    </row>
  </sheetData>
  <mergeCells count="80">
    <mergeCell ref="L7:Q7"/>
    <mergeCell ref="L8:O8"/>
    <mergeCell ref="L9:L15"/>
    <mergeCell ref="M9:O9"/>
    <mergeCell ref="M10:O10"/>
    <mergeCell ref="M11:O11"/>
    <mergeCell ref="M12:M15"/>
    <mergeCell ref="N12:O12"/>
    <mergeCell ref="N13:O13"/>
    <mergeCell ref="N14:N15"/>
    <mergeCell ref="L16:L22"/>
    <mergeCell ref="M16:O16"/>
    <mergeCell ref="M17:O17"/>
    <mergeCell ref="M18:O18"/>
    <mergeCell ref="M19:M22"/>
    <mergeCell ref="N19:O19"/>
    <mergeCell ref="N20:O20"/>
    <mergeCell ref="N21:N22"/>
    <mergeCell ref="L23:Q23"/>
    <mergeCell ref="L24:Q24"/>
    <mergeCell ref="L40:Q40"/>
    <mergeCell ref="L41:O41"/>
    <mergeCell ref="L42:L48"/>
    <mergeCell ref="M42:O42"/>
    <mergeCell ref="M43:O43"/>
    <mergeCell ref="M44:O44"/>
    <mergeCell ref="M45:M48"/>
    <mergeCell ref="N45:O45"/>
    <mergeCell ref="N46:O46"/>
    <mergeCell ref="N47:N48"/>
    <mergeCell ref="L49:L55"/>
    <mergeCell ref="M49:O49"/>
    <mergeCell ref="M50:O50"/>
    <mergeCell ref="M51:O51"/>
    <mergeCell ref="M52:M55"/>
    <mergeCell ref="N52:O52"/>
    <mergeCell ref="N53:O53"/>
    <mergeCell ref="N54:N55"/>
    <mergeCell ref="L56:Q56"/>
    <mergeCell ref="L57:Q57"/>
    <mergeCell ref="L72:Q72"/>
    <mergeCell ref="L73:O73"/>
    <mergeCell ref="L74:L80"/>
    <mergeCell ref="M74:O74"/>
    <mergeCell ref="M75:O75"/>
    <mergeCell ref="M76:O76"/>
    <mergeCell ref="M77:M80"/>
    <mergeCell ref="N77:O77"/>
    <mergeCell ref="N78:O78"/>
    <mergeCell ref="N79:N80"/>
    <mergeCell ref="L81:L87"/>
    <mergeCell ref="M81:O81"/>
    <mergeCell ref="M82:O82"/>
    <mergeCell ref="M83:O83"/>
    <mergeCell ref="M84:M87"/>
    <mergeCell ref="N84:O84"/>
    <mergeCell ref="N85:O85"/>
    <mergeCell ref="N86:N87"/>
    <mergeCell ref="L88:Q88"/>
    <mergeCell ref="L89:Q89"/>
    <mergeCell ref="L105:Q105"/>
    <mergeCell ref="L106:O106"/>
    <mergeCell ref="L107:L113"/>
    <mergeCell ref="M107:O107"/>
    <mergeCell ref="M108:O108"/>
    <mergeCell ref="M109:O109"/>
    <mergeCell ref="M110:M113"/>
    <mergeCell ref="N110:O110"/>
    <mergeCell ref="L121:Q121"/>
    <mergeCell ref="L122:Q122"/>
    <mergeCell ref="N111:O111"/>
    <mergeCell ref="N112:N113"/>
    <mergeCell ref="L114:L120"/>
    <mergeCell ref="M114:O114"/>
    <mergeCell ref="M115:O115"/>
    <mergeCell ref="M116:O116"/>
    <mergeCell ref="M117:M120"/>
    <mergeCell ref="N117:O117"/>
    <mergeCell ref="N118:O118"/>
    <mergeCell ref="N119:N120"/>
  </mergeCell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Ergebnisse</vt:lpstr>
      <vt:lpstr>Kolmogorov-Sm.</vt:lpstr>
      <vt:lpstr>One Sample T-Test</vt:lpstr>
      <vt:lpstr>Zweistichproben T-Test</vt:lpstr>
      <vt:lpstr>Voraussetzungen Korrelationen</vt:lpstr>
    </vt:vector>
  </TitlesOfParts>
  <Company>MRP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2020-10-15T06:14:53Z</dcterms:created>
  <dcterms:modified xsi:type="dcterms:W3CDTF">2023-12-01T07:06:21Z</dcterms:modified>
</cp:coreProperties>
</file>